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ihonov_d\Documents\tempo\Петанк\турниры\Зимний тет\2024\"/>
    </mc:Choice>
  </mc:AlternateContent>
  <bookViews>
    <workbookView xWindow="-120" yWindow="-120" windowWidth="29040" windowHeight="15840" activeTab="9"/>
  </bookViews>
  <sheets>
    <sheet name="Регистрация" sheetId="11" r:id="rId1"/>
    <sheet name="A" sheetId="1" r:id="rId2"/>
    <sheet name="B" sheetId="2" r:id="rId3"/>
    <sheet name="C" sheetId="3" r:id="rId4"/>
    <sheet name="D" sheetId="4" r:id="rId5"/>
    <sheet name="E" sheetId="5" r:id="rId6"/>
    <sheet name="F" sheetId="6" r:id="rId7"/>
    <sheet name="G" sheetId="7" r:id="rId8"/>
    <sheet name="H" sheetId="8" r:id="rId9"/>
    <sheet name="КА" sheetId="9" r:id="rId10"/>
    <sheet name="КВ" sheetId="10" r:id="rId1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1" l="1"/>
  <c r="E43" i="11"/>
  <c r="C43" i="11"/>
  <c r="F42" i="11"/>
  <c r="E42" i="11"/>
  <c r="C42" i="11"/>
  <c r="F41" i="11"/>
  <c r="E41" i="11"/>
  <c r="C41" i="11"/>
  <c r="F40" i="11"/>
  <c r="E40" i="11"/>
  <c r="C40" i="11"/>
  <c r="F39" i="11"/>
  <c r="E39" i="11"/>
  <c r="C39" i="11"/>
  <c r="B44" i="9"/>
  <c r="B4" i="9"/>
  <c r="I8" i="6"/>
  <c r="F6" i="2"/>
  <c r="I4" i="7"/>
  <c r="G10" i="2"/>
  <c r="H6" i="6"/>
  <c r="B36" i="10"/>
  <c r="I4" i="8"/>
  <c r="F8" i="5"/>
  <c r="I4" i="2"/>
  <c r="G10" i="5"/>
  <c r="B36" i="9"/>
  <c r="H10" i="5"/>
  <c r="F10" i="5"/>
  <c r="F6" i="1"/>
  <c r="G4" i="8"/>
  <c r="F10" i="4"/>
  <c r="H25" i="4"/>
  <c r="B28" i="10"/>
  <c r="G10" i="6"/>
  <c r="F7" i="2"/>
  <c r="G8" i="7"/>
  <c r="I8" i="2"/>
  <c r="H4" i="7"/>
  <c r="I4" i="1"/>
  <c r="F10" i="8"/>
  <c r="G8" i="5"/>
  <c r="I8" i="1"/>
  <c r="F8" i="8"/>
  <c r="G10" i="7"/>
  <c r="B56" i="9"/>
  <c r="I8" i="3"/>
  <c r="G4" i="6"/>
  <c r="H25" i="2"/>
  <c r="G4" i="7"/>
  <c r="C21" i="6"/>
  <c r="H17" i="6"/>
  <c r="G9" i="7"/>
  <c r="G11" i="2"/>
  <c r="C16" i="2"/>
  <c r="G5" i="6"/>
  <c r="G5" i="8"/>
  <c r="G11" i="7"/>
  <c r="I9" i="2"/>
  <c r="F9" i="5"/>
  <c r="H4" i="5"/>
  <c r="F8" i="4"/>
  <c r="F9" i="4" s="1"/>
  <c r="G8" i="2"/>
  <c r="G8" i="1"/>
  <c r="H10" i="7"/>
  <c r="H6" i="4"/>
  <c r="H21" i="2"/>
  <c r="H24" i="3"/>
  <c r="I6" i="6"/>
  <c r="I7" i="6" s="1"/>
  <c r="I8" i="8"/>
  <c r="H20" i="2"/>
  <c r="H17" i="2"/>
  <c r="C21" i="3"/>
  <c r="C16" i="6"/>
  <c r="I5" i="2"/>
  <c r="H20" i="5"/>
  <c r="G9" i="2"/>
  <c r="H20" i="8"/>
  <c r="F6" i="8"/>
  <c r="H6" i="7"/>
  <c r="I8" i="4"/>
  <c r="B4" i="10"/>
  <c r="C24" i="4"/>
  <c r="G4" i="1"/>
  <c r="G5" i="1" s="1"/>
  <c r="B16" i="10"/>
  <c r="F6" i="7"/>
  <c r="I6" i="4"/>
  <c r="G10" i="1"/>
  <c r="G4" i="2"/>
  <c r="B8" i="9"/>
  <c r="H4" i="1"/>
  <c r="B48" i="9"/>
  <c r="C20" i="6"/>
  <c r="H4" i="2"/>
  <c r="B56" i="10"/>
  <c r="C24" i="6"/>
  <c r="F8" i="2"/>
  <c r="F9" i="2" s="1"/>
  <c r="H16" i="6"/>
  <c r="B32" i="10"/>
  <c r="F8" i="7"/>
  <c r="F9" i="7" s="1"/>
  <c r="H4" i="4"/>
  <c r="C16" i="4"/>
  <c r="C20" i="2"/>
  <c r="I4" i="5"/>
  <c r="I5" i="5" s="1"/>
  <c r="B40" i="10"/>
  <c r="B52" i="9"/>
  <c r="H10" i="6"/>
  <c r="B20" i="10"/>
  <c r="F8" i="6"/>
  <c r="C21" i="2"/>
  <c r="F6" i="4"/>
  <c r="B32" i="9"/>
  <c r="I8" i="7"/>
  <c r="G10" i="4"/>
  <c r="G11" i="4" s="1"/>
  <c r="I6" i="1"/>
  <c r="G10" i="3"/>
  <c r="I6" i="2"/>
  <c r="C24" i="3"/>
  <c r="B24" i="10"/>
  <c r="H21" i="3"/>
  <c r="C25" i="5"/>
  <c r="H25" i="6"/>
  <c r="H24" i="5"/>
  <c r="H25" i="5"/>
  <c r="I9" i="6"/>
  <c r="H5" i="5"/>
  <c r="I5" i="8"/>
  <c r="H5" i="1"/>
  <c r="H5" i="7"/>
  <c r="F7" i="1"/>
  <c r="I9" i="1"/>
  <c r="H7" i="6"/>
  <c r="I7" i="4"/>
  <c r="G11" i="3"/>
  <c r="I7" i="2"/>
  <c r="C17" i="6"/>
  <c r="F9" i="6"/>
  <c r="I9" i="8"/>
  <c r="G11" i="1"/>
  <c r="F6" i="5"/>
  <c r="F7" i="5" s="1"/>
  <c r="I6" i="5"/>
  <c r="I7" i="5" s="1"/>
  <c r="B28" i="9"/>
  <c r="H6" i="3"/>
  <c r="I6" i="3"/>
  <c r="I7" i="3" s="1"/>
  <c r="G4" i="3"/>
  <c r="F8" i="1"/>
  <c r="F6" i="6"/>
  <c r="F7" i="6" s="1"/>
  <c r="H4" i="8"/>
  <c r="H5" i="8" s="1"/>
  <c r="G8" i="3"/>
  <c r="C17" i="7"/>
  <c r="H10" i="8"/>
  <c r="H10" i="4"/>
  <c r="B48" i="10"/>
  <c r="G4" i="4"/>
  <c r="H16" i="3"/>
  <c r="H21" i="6"/>
  <c r="H16" i="5"/>
  <c r="H20" i="6"/>
  <c r="F7" i="8"/>
  <c r="I9" i="4"/>
  <c r="C21" i="5"/>
  <c r="H11" i="6"/>
  <c r="C24" i="2"/>
  <c r="H7" i="7"/>
  <c r="I5" i="1"/>
  <c r="B60" i="10"/>
  <c r="B12" i="10"/>
  <c r="F10" i="7"/>
  <c r="F11" i="7" s="1"/>
  <c r="H10" i="3"/>
  <c r="B24" i="9"/>
  <c r="F10" i="3"/>
  <c r="F11" i="3" s="1"/>
  <c r="C17" i="4"/>
  <c r="H21" i="4"/>
  <c r="B60" i="9"/>
  <c r="H4" i="6"/>
  <c r="H5" i="6" s="1"/>
  <c r="H4" i="3"/>
  <c r="H5" i="3" s="1"/>
  <c r="H6" i="5"/>
  <c r="H7" i="5" s="1"/>
  <c r="F10" i="1"/>
  <c r="F11" i="1" s="1"/>
  <c r="B16" i="9"/>
  <c r="G8" i="4"/>
  <c r="G9" i="4" s="1"/>
  <c r="H10" i="1"/>
  <c r="H11" i="1" s="1"/>
  <c r="B40" i="9"/>
  <c r="G4" i="5"/>
  <c r="G5" i="5" s="1"/>
  <c r="H20" i="1"/>
  <c r="B64" i="9"/>
  <c r="C24" i="7"/>
  <c r="H5" i="4"/>
  <c r="F6" i="3"/>
  <c r="H24" i="7"/>
  <c r="F8" i="3"/>
  <c r="F9" i="3" s="1"/>
  <c r="I6" i="7"/>
  <c r="H20" i="3"/>
  <c r="F10" i="6"/>
  <c r="H16" i="2"/>
  <c r="B12" i="9"/>
  <c r="G8" i="6"/>
  <c r="G9" i="6" s="1"/>
  <c r="H10" i="2"/>
  <c r="H11" i="2" s="1"/>
  <c r="C17" i="5"/>
  <c r="F10" i="2"/>
  <c r="B8" i="10"/>
  <c r="I4" i="3"/>
  <c r="I5" i="3" s="1"/>
  <c r="I7" i="1"/>
  <c r="G10" i="8"/>
  <c r="H16" i="4"/>
  <c r="B44" i="10"/>
  <c r="I4" i="6"/>
  <c r="I6" i="8"/>
  <c r="I7" i="8" s="1"/>
  <c r="C16" i="3"/>
  <c r="C25" i="4"/>
  <c r="H25" i="1"/>
  <c r="C17" i="2"/>
  <c r="C20" i="5"/>
  <c r="C20" i="3"/>
  <c r="C25" i="6"/>
  <c r="H17" i="7"/>
  <c r="G11" i="6"/>
  <c r="H7" i="3"/>
  <c r="H11" i="3"/>
  <c r="F11" i="4"/>
  <c r="F7" i="7"/>
  <c r="I9" i="7"/>
  <c r="F9" i="1"/>
  <c r="H21" i="7"/>
  <c r="H11" i="7"/>
  <c r="F7" i="4"/>
  <c r="I9" i="3"/>
  <c r="F11" i="8"/>
  <c r="F7" i="3"/>
  <c r="H5" i="2"/>
  <c r="G5" i="2"/>
  <c r="G5" i="4"/>
  <c r="H7" i="4"/>
  <c r="G11" i="5"/>
  <c r="G9" i="5"/>
  <c r="H11" i="4"/>
  <c r="I5" i="6"/>
  <c r="G5" i="7"/>
  <c r="F11" i="6"/>
  <c r="H6" i="1"/>
  <c r="H7" i="1" s="1"/>
  <c r="I4" i="4"/>
  <c r="B64" i="10"/>
  <c r="C24" i="8"/>
  <c r="B20" i="9"/>
  <c r="H25" i="8"/>
  <c r="B52" i="10"/>
  <c r="G8" i="8"/>
  <c r="G9" i="8" s="1"/>
  <c r="I8" i="5"/>
  <c r="I9" i="5" s="1"/>
  <c r="H17" i="5"/>
  <c r="H24" i="6"/>
  <c r="H6" i="8"/>
  <c r="H7" i="8" s="1"/>
  <c r="H6" i="2"/>
  <c r="H7" i="2" s="1"/>
  <c r="H24" i="2"/>
  <c r="H24" i="8"/>
  <c r="C16" i="5"/>
  <c r="H25" i="3"/>
  <c r="F11" i="2"/>
  <c r="H11" i="8"/>
  <c r="F11" i="5"/>
  <c r="I5" i="4"/>
  <c r="G11" i="8"/>
  <c r="I5" i="7"/>
  <c r="H11" i="5"/>
  <c r="F9" i="8"/>
  <c r="H17" i="8"/>
  <c r="C25" i="8"/>
  <c r="C20" i="4"/>
  <c r="C25" i="1"/>
  <c r="H17" i="1"/>
  <c r="H17" i="3"/>
  <c r="C25" i="3"/>
  <c r="C20" i="7"/>
  <c r="H16" i="7"/>
  <c r="C17" i="8"/>
  <c r="C24" i="5"/>
  <c r="H20" i="4"/>
  <c r="H17" i="4"/>
  <c r="C16" i="1"/>
  <c r="C21" i="1"/>
  <c r="H16" i="8"/>
  <c r="C20" i="8"/>
  <c r="H25" i="7"/>
  <c r="C16" i="7"/>
  <c r="C21" i="7"/>
  <c r="H24" i="1"/>
  <c r="C20" i="1"/>
  <c r="C25" i="7"/>
  <c r="H20" i="7"/>
  <c r="C16" i="8"/>
  <c r="C21" i="8"/>
  <c r="H21" i="1"/>
  <c r="C24" i="1"/>
  <c r="C17" i="1"/>
  <c r="F62" i="9" l="1"/>
  <c r="J58" i="9" s="1"/>
  <c r="B72" i="9" s="1"/>
  <c r="F54" i="9"/>
  <c r="F46" i="9"/>
  <c r="F38" i="9"/>
  <c r="J42" i="9" s="1"/>
  <c r="N50" i="9" s="1"/>
  <c r="F30" i="9"/>
  <c r="J26" i="9" s="1"/>
  <c r="B68" i="9" s="1"/>
  <c r="F70" i="9" s="1"/>
  <c r="F22" i="9"/>
  <c r="F14" i="9"/>
  <c r="F6" i="9"/>
  <c r="J10" i="9" s="1"/>
  <c r="N18" i="9" s="1"/>
  <c r="R34" i="9" s="1"/>
  <c r="F62" i="10"/>
  <c r="F54" i="10"/>
  <c r="J58" i="10" s="1"/>
  <c r="F46" i="10"/>
  <c r="F38" i="10"/>
  <c r="J42" i="10" s="1"/>
  <c r="F30" i="10"/>
  <c r="F22" i="10"/>
  <c r="F14" i="10"/>
  <c r="F6" i="10"/>
  <c r="J10" i="10" s="1"/>
  <c r="J10" i="6"/>
  <c r="K11" i="6"/>
  <c r="J8" i="5"/>
  <c r="K9" i="5"/>
  <c r="K5" i="7"/>
  <c r="J4" i="7"/>
  <c r="J10" i="7"/>
  <c r="K11" i="7"/>
  <c r="K9" i="8"/>
  <c r="J8" i="8"/>
  <c r="J8" i="6"/>
  <c r="K9" i="6"/>
  <c r="J8" i="4"/>
  <c r="K9" i="4"/>
  <c r="J4" i="4"/>
  <c r="K5" i="4"/>
  <c r="K11" i="1"/>
  <c r="J10" i="1"/>
  <c r="J6" i="6"/>
  <c r="K7" i="6"/>
  <c r="K5" i="8"/>
  <c r="J4" i="8"/>
  <c r="J4" i="2"/>
  <c r="K5" i="2"/>
  <c r="K5" i="5"/>
  <c r="J4" i="5"/>
  <c r="K5" i="1"/>
  <c r="J4" i="1"/>
  <c r="J6" i="3"/>
  <c r="K7" i="3"/>
  <c r="J10" i="8"/>
  <c r="K11" i="8"/>
  <c r="J10" i="3"/>
  <c r="K11" i="3"/>
  <c r="J6" i="4"/>
  <c r="K7" i="4"/>
  <c r="K7" i="5"/>
  <c r="J6" i="5"/>
  <c r="J10" i="5"/>
  <c r="K11" i="5"/>
  <c r="J4" i="6"/>
  <c r="K5" i="6"/>
  <c r="J8" i="7"/>
  <c r="K9" i="7"/>
  <c r="J6" i="1"/>
  <c r="K7" i="1"/>
  <c r="J8" i="2"/>
  <c r="K9" i="2"/>
  <c r="K7" i="8"/>
  <c r="J6" i="8"/>
  <c r="J10" i="4"/>
  <c r="K11" i="4"/>
  <c r="J6" i="2"/>
  <c r="K7" i="2"/>
  <c r="J10" i="2"/>
  <c r="K11" i="2"/>
  <c r="H16" i="1"/>
  <c r="G9" i="3"/>
  <c r="G9" i="1"/>
  <c r="C17" i="3"/>
  <c r="C21" i="4"/>
  <c r="H21" i="8"/>
  <c r="I7" i="7"/>
  <c r="G5" i="3"/>
  <c r="C25" i="2"/>
  <c r="H21" i="5"/>
  <c r="H24" i="4"/>
  <c r="N50" i="10" l="1"/>
  <c r="B72" i="10"/>
  <c r="J26" i="10"/>
  <c r="N18" i="10" s="1"/>
  <c r="R34" i="10" s="1"/>
  <c r="B68" i="10"/>
  <c r="F70" i="10" s="1"/>
  <c r="K5" i="3"/>
  <c r="J4" i="3"/>
  <c r="J6" i="7"/>
  <c r="K7" i="7"/>
  <c r="K9" i="1"/>
  <c r="J8" i="1"/>
  <c r="K9" i="3"/>
  <c r="J8" i="3"/>
</calcChain>
</file>

<file path=xl/sharedStrings.xml><?xml version="1.0" encoding="utf-8"?>
<sst xmlns="http://schemas.openxmlformats.org/spreadsheetml/2006/main" count="387" uniqueCount="130">
  <si>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</si>
  <si>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</si>
  <si>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</si>
  <si>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</si>
  <si>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</si>
  <si>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</si>
  <si>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</si>
  <si>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</si>
  <si>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</si>
  <si>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Москва
28.01.24</t>
  </si>
  <si>
    <t>Мужской финал группа С</t>
  </si>
  <si>
    <t>Мужской финал группа В</t>
  </si>
  <si>
    <t>Мужской финал группа А</t>
  </si>
  <si>
    <t>Мужской финал группа D</t>
  </si>
  <si>
    <t>Мужской финал группа E</t>
  </si>
  <si>
    <t>Мужской финал группа F</t>
  </si>
  <si>
    <t>Мужской финал группа G</t>
  </si>
  <si>
    <t>Мужской финал группа H</t>
  </si>
  <si>
    <t>Мужской финал турнира "Зимней тет-а-тет"</t>
  </si>
  <si>
    <t>Москва</t>
  </si>
  <si>
    <t>За третье место:</t>
  </si>
  <si>
    <t>Кубок В "Зимней тет-а-тет", мужчины</t>
  </si>
  <si>
    <t>1 и 2</t>
  </si>
  <si>
    <t>3 и 4</t>
  </si>
  <si>
    <t>5 и 6</t>
  </si>
  <si>
    <t>7 и 8</t>
  </si>
  <si>
    <t>a</t>
  </si>
  <si>
    <t>b</t>
  </si>
  <si>
    <t>c</t>
  </si>
  <si>
    <t>d</t>
  </si>
  <si>
    <t>e</t>
  </si>
  <si>
    <t>f</t>
  </si>
  <si>
    <t>g</t>
  </si>
  <si>
    <t>h</t>
  </si>
  <si>
    <t>Игрок</t>
  </si>
  <si>
    <t>Город</t>
  </si>
  <si>
    <t>Рейтинг</t>
  </si>
  <si>
    <t>Поток</t>
  </si>
  <si>
    <t>Лухиши Хафидо</t>
  </si>
  <si>
    <t>чемпион прошлого года</t>
  </si>
  <si>
    <t>Гулинин Евгений</t>
  </si>
  <si>
    <t>Африканов Андрей</t>
  </si>
  <si>
    <t>Питер</t>
  </si>
  <si>
    <t>Трутнев Евгений</t>
  </si>
  <si>
    <t>Калуга</t>
  </si>
  <si>
    <t>отбирался в Москве</t>
  </si>
  <si>
    <t>Догадин Евгений</t>
  </si>
  <si>
    <t>Смоленск</t>
  </si>
  <si>
    <t>отбирался в Десногорске</t>
  </si>
  <si>
    <t>Федотов Николай</t>
  </si>
  <si>
    <t>Шундрин Михаил</t>
  </si>
  <si>
    <t>Федотовский Олег</t>
  </si>
  <si>
    <t>Петрушко Алексей</t>
  </si>
  <si>
    <t>Поляков Алексей</t>
  </si>
  <si>
    <t>Пелевин Андрей</t>
  </si>
  <si>
    <t>Приозерск</t>
  </si>
  <si>
    <t>Новиков Андрей</t>
  </si>
  <si>
    <t>Попов Виктор</t>
  </si>
  <si>
    <t>Кувакин Валерий</t>
  </si>
  <si>
    <t>вместо Северова</t>
  </si>
  <si>
    <t>Зимин Михаил</t>
  </si>
  <si>
    <t>Базарев Дмитрий</t>
  </si>
  <si>
    <t>Андриамахаринжака</t>
  </si>
  <si>
    <t>Крошилов Александр</t>
  </si>
  <si>
    <t>Михеенко Алексей</t>
  </si>
  <si>
    <t>Осокин Евгений</t>
  </si>
  <si>
    <t>из московского листа ожидания</t>
  </si>
  <si>
    <t>Банщиков Андрей</t>
  </si>
  <si>
    <t>Вахрушев Владимир</t>
  </si>
  <si>
    <t>Гришков Сергей</t>
  </si>
  <si>
    <t>Десногорск</t>
  </si>
  <si>
    <t>Дубовицкий Игорь</t>
  </si>
  <si>
    <t>Мишин Дмитрий</t>
  </si>
  <si>
    <t>Бейгер Максим</t>
  </si>
  <si>
    <t>Иванов Юрий</t>
  </si>
  <si>
    <t>Капов Иван</t>
  </si>
  <si>
    <t>Шапкин Константин</t>
  </si>
  <si>
    <t>Хмылев Юрий</t>
  </si>
  <si>
    <t>Томск</t>
  </si>
  <si>
    <t>Изместьев А</t>
  </si>
  <si>
    <t>Лист ожидания Москва</t>
  </si>
  <si>
    <t>Место</t>
  </si>
  <si>
    <t>процент побед</t>
  </si>
  <si>
    <t>поб над ф</t>
  </si>
  <si>
    <t>ср разн</t>
  </si>
  <si>
    <t>ср очки</t>
  </si>
  <si>
    <t>группа</t>
  </si>
  <si>
    <t>М5</t>
  </si>
  <si>
    <t>Тихонов Дмитрий</t>
  </si>
  <si>
    <t>М1</t>
  </si>
  <si>
    <t>Воронов Олег</t>
  </si>
  <si>
    <t>М3</t>
  </si>
  <si>
    <t>Каргашин Илья</t>
  </si>
  <si>
    <t>М2</t>
  </si>
  <si>
    <t>Гаджиев Сеявуш</t>
  </si>
  <si>
    <t>М4</t>
  </si>
  <si>
    <t>Смирнов Виктор</t>
  </si>
  <si>
    <t>вместо Лямунова</t>
  </si>
  <si>
    <t>Банщиков</t>
  </si>
  <si>
    <t>Петрушко</t>
  </si>
  <si>
    <t>Африканов</t>
  </si>
  <si>
    <t>Новиков</t>
  </si>
  <si>
    <t>Шундрин</t>
  </si>
  <si>
    <t>Базарев</t>
  </si>
  <si>
    <t>Гулинин</t>
  </si>
  <si>
    <t>Пелевин</t>
  </si>
  <si>
    <t>Федотов</t>
  </si>
  <si>
    <t>Поляков</t>
  </si>
  <si>
    <t>Хафидо</t>
  </si>
  <si>
    <t>Попов</t>
  </si>
  <si>
    <t>Федотовский</t>
  </si>
  <si>
    <t>Кувакин</t>
  </si>
  <si>
    <t>Догадин</t>
  </si>
  <si>
    <t>Зимин</t>
  </si>
  <si>
    <t>Михеенко</t>
  </si>
  <si>
    <t>Шапкин</t>
  </si>
  <si>
    <t>Осокин</t>
  </si>
  <si>
    <t>Иванов</t>
  </si>
  <si>
    <t>Жака</t>
  </si>
  <si>
    <t>Бейгер</t>
  </si>
  <si>
    <t>Крошилов</t>
  </si>
  <si>
    <t>Изместьев</t>
  </si>
  <si>
    <t>Гришков</t>
  </si>
  <si>
    <t>Мишин</t>
  </si>
  <si>
    <t>Вахрушев</t>
  </si>
  <si>
    <t>Капов</t>
  </si>
  <si>
    <t>Трутнев</t>
  </si>
  <si>
    <t>Смирнов</t>
  </si>
  <si>
    <t>Дубовицкий</t>
  </si>
  <si>
    <t>Хмылев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</si>
</sst>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;0"/>
    <numFmt numFmtId="165" formatCode="\+##;\-##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indexed="8"/>
      <name val="Calibri Light"/>
      <family val="1"/>
      <charset val="204"/>
      <scheme val="maj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10" fillId="0" borderId="0" xfId="0" applyFont="1"/>
    <xf numFmtId="0" fontId="0" fillId="0" borderId="0" xfId="0" applyFill="1"/>
    <xf numFmtId="0" fontId="0" fillId="0" borderId="29" xfId="0" applyFill="1" applyBorder="1"/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Border="1"/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J31" sqref="J31"/>
    </sheetView>
  </sheetViews>
  <sheetFormatPr defaultRowHeight="15" x14ac:dyDescent="0.25"/>
  <cols>
    <col min="1" max="1" width="6.85546875" style="41" customWidth="1"/>
    <col min="2" max="2" width="34" customWidth="1"/>
    <col min="3" max="3" width="15.140625" customWidth="1"/>
    <col min="4" max="4" width="10.7109375" customWidth="1"/>
  </cols>
  <sheetData>
    <row r="1" spans="1:6" s="40" customFormat="1" x14ac:dyDescent="0.25">
      <c r="B1" s="40" t="s">
        <v>34</v>
      </c>
      <c r="C1" s="40" t="s">
        <v>35</v>
      </c>
      <c r="D1" s="40" t="s">
        <v>36</v>
      </c>
      <c r="E1" s="40" t="s">
        <v>37</v>
      </c>
    </row>
    <row r="2" spans="1:6" s="40" customFormat="1" x14ac:dyDescent="0.25"/>
    <row r="3" spans="1:6" x14ac:dyDescent="0.25">
      <c r="A3" s="41">
        <v>1</v>
      </c>
      <c r="B3" t="s">
        <v>38</v>
      </c>
      <c r="C3" t="s">
        <v>19</v>
      </c>
      <c r="D3">
        <v>151</v>
      </c>
      <c r="E3">
        <v>1</v>
      </c>
      <c r="F3" t="s">
        <v>39</v>
      </c>
    </row>
    <row r="4" spans="1:6" x14ac:dyDescent="0.25">
      <c r="A4" s="41">
        <v>2</v>
      </c>
      <c r="B4" t="s">
        <v>40</v>
      </c>
      <c r="C4" t="s">
        <v>19</v>
      </c>
      <c r="D4">
        <v>129</v>
      </c>
      <c r="E4">
        <v>1</v>
      </c>
    </row>
    <row r="5" spans="1:6" x14ac:dyDescent="0.25">
      <c r="A5" s="41">
        <v>3</v>
      </c>
      <c r="B5" t="s">
        <v>41</v>
      </c>
      <c r="C5" t="s">
        <v>42</v>
      </c>
      <c r="D5">
        <v>115</v>
      </c>
      <c r="E5">
        <v>1</v>
      </c>
    </row>
    <row r="6" spans="1:6" x14ac:dyDescent="0.25">
      <c r="A6" s="41">
        <v>4</v>
      </c>
      <c r="B6" t="s">
        <v>67</v>
      </c>
      <c r="C6" t="s">
        <v>44</v>
      </c>
      <c r="D6">
        <v>103</v>
      </c>
      <c r="E6">
        <v>1</v>
      </c>
    </row>
    <row r="7" spans="1:6" x14ac:dyDescent="0.25">
      <c r="A7" s="41">
        <v>5</v>
      </c>
      <c r="B7" t="s">
        <v>46</v>
      </c>
      <c r="C7" t="s">
        <v>47</v>
      </c>
      <c r="D7">
        <v>113</v>
      </c>
      <c r="E7">
        <v>1</v>
      </c>
      <c r="F7" t="s">
        <v>48</v>
      </c>
    </row>
    <row r="8" spans="1:6" x14ac:dyDescent="0.25">
      <c r="A8" s="41">
        <v>6</v>
      </c>
      <c r="B8" t="s">
        <v>49</v>
      </c>
      <c r="C8" t="s">
        <v>42</v>
      </c>
      <c r="D8">
        <v>111</v>
      </c>
      <c r="E8">
        <v>1</v>
      </c>
    </row>
    <row r="9" spans="1:6" x14ac:dyDescent="0.25">
      <c r="A9" s="41">
        <v>7</v>
      </c>
      <c r="B9" t="s">
        <v>50</v>
      </c>
      <c r="C9" t="s">
        <v>44</v>
      </c>
      <c r="D9">
        <v>101</v>
      </c>
      <c r="E9">
        <v>1</v>
      </c>
    </row>
    <row r="10" spans="1:6" x14ac:dyDescent="0.25">
      <c r="A10" s="42">
        <v>8</v>
      </c>
      <c r="B10" s="43" t="s">
        <v>51</v>
      </c>
      <c r="C10" s="43" t="s">
        <v>44</v>
      </c>
      <c r="D10" s="43">
        <v>98</v>
      </c>
      <c r="E10" s="43">
        <v>1</v>
      </c>
    </row>
    <row r="11" spans="1:6" x14ac:dyDescent="0.25">
      <c r="A11" s="41">
        <v>9</v>
      </c>
      <c r="B11" t="s">
        <v>52</v>
      </c>
      <c r="C11" t="s">
        <v>19</v>
      </c>
      <c r="D11">
        <v>96</v>
      </c>
      <c r="E11">
        <v>1</v>
      </c>
    </row>
    <row r="12" spans="1:6" x14ac:dyDescent="0.25">
      <c r="A12" s="41">
        <v>10</v>
      </c>
      <c r="B12" t="s">
        <v>53</v>
      </c>
      <c r="C12" t="s">
        <v>19</v>
      </c>
      <c r="D12">
        <v>87</v>
      </c>
      <c r="E12">
        <v>1</v>
      </c>
    </row>
    <row r="13" spans="1:6" x14ac:dyDescent="0.25">
      <c r="A13" s="41">
        <v>11</v>
      </c>
      <c r="B13" t="s">
        <v>54</v>
      </c>
      <c r="C13" t="s">
        <v>55</v>
      </c>
      <c r="D13">
        <v>68</v>
      </c>
      <c r="E13">
        <v>1</v>
      </c>
    </row>
    <row r="14" spans="1:6" x14ac:dyDescent="0.25">
      <c r="A14" s="41">
        <v>12</v>
      </c>
      <c r="B14" t="s">
        <v>56</v>
      </c>
      <c r="C14" t="s">
        <v>55</v>
      </c>
      <c r="D14">
        <v>46</v>
      </c>
      <c r="E14">
        <v>1</v>
      </c>
    </row>
    <row r="15" spans="1:6" x14ac:dyDescent="0.25">
      <c r="A15" s="41">
        <v>13</v>
      </c>
      <c r="B15" t="s">
        <v>57</v>
      </c>
      <c r="C15" t="s">
        <v>55</v>
      </c>
      <c r="D15">
        <v>27</v>
      </c>
      <c r="E15">
        <v>1</v>
      </c>
    </row>
    <row r="16" spans="1:6" x14ac:dyDescent="0.25">
      <c r="A16" s="41">
        <v>14</v>
      </c>
      <c r="B16" t="s">
        <v>58</v>
      </c>
      <c r="C16" t="s">
        <v>42</v>
      </c>
      <c r="D16">
        <v>26</v>
      </c>
      <c r="E16">
        <v>1</v>
      </c>
      <c r="F16" t="s">
        <v>59</v>
      </c>
    </row>
    <row r="17" spans="1:6" x14ac:dyDescent="0.25">
      <c r="A17" s="41">
        <v>15</v>
      </c>
      <c r="B17" t="s">
        <v>60</v>
      </c>
      <c r="C17" t="s">
        <v>55</v>
      </c>
      <c r="D17">
        <v>16</v>
      </c>
      <c r="E17">
        <v>1</v>
      </c>
    </row>
    <row r="18" spans="1:6" x14ac:dyDescent="0.25">
      <c r="A18" s="41">
        <v>16</v>
      </c>
      <c r="B18" t="s">
        <v>61</v>
      </c>
      <c r="C18" t="s">
        <v>19</v>
      </c>
      <c r="D18">
        <v>0</v>
      </c>
      <c r="E18">
        <v>1</v>
      </c>
    </row>
    <row r="20" spans="1:6" ht="15.75" x14ac:dyDescent="0.25">
      <c r="A20" s="41">
        <v>1</v>
      </c>
      <c r="B20" s="44" t="s">
        <v>62</v>
      </c>
      <c r="C20" t="s">
        <v>19</v>
      </c>
      <c r="D20">
        <v>156</v>
      </c>
      <c r="E20">
        <v>2</v>
      </c>
    </row>
    <row r="21" spans="1:6" x14ac:dyDescent="0.25">
      <c r="A21" s="41">
        <v>2</v>
      </c>
      <c r="B21" t="s">
        <v>63</v>
      </c>
      <c r="C21" t="s">
        <v>42</v>
      </c>
      <c r="D21">
        <v>125</v>
      </c>
      <c r="E21" s="45">
        <v>2</v>
      </c>
    </row>
    <row r="22" spans="1:6" x14ac:dyDescent="0.25">
      <c r="A22" s="41">
        <v>3</v>
      </c>
      <c r="B22" t="s">
        <v>64</v>
      </c>
      <c r="C22" t="s">
        <v>44</v>
      </c>
      <c r="D22">
        <v>124</v>
      </c>
      <c r="E22" s="45">
        <v>2</v>
      </c>
    </row>
    <row r="23" spans="1:6" x14ac:dyDescent="0.25">
      <c r="A23" s="41">
        <v>4</v>
      </c>
      <c r="B23" t="s">
        <v>43</v>
      </c>
      <c r="C23" t="s">
        <v>44</v>
      </c>
      <c r="D23">
        <v>113</v>
      </c>
      <c r="E23" s="45">
        <v>2</v>
      </c>
      <c r="F23" t="s">
        <v>45</v>
      </c>
    </row>
    <row r="24" spans="1:6" x14ac:dyDescent="0.25">
      <c r="A24" s="41">
        <v>5</v>
      </c>
      <c r="B24" t="s">
        <v>65</v>
      </c>
      <c r="C24" t="s">
        <v>19</v>
      </c>
      <c r="D24">
        <v>112</v>
      </c>
      <c r="E24" s="45">
        <v>2</v>
      </c>
      <c r="F24" t="s">
        <v>66</v>
      </c>
    </row>
    <row r="25" spans="1:6" x14ac:dyDescent="0.25">
      <c r="A25" s="41">
        <v>6</v>
      </c>
      <c r="B25" t="s">
        <v>68</v>
      </c>
      <c r="C25" t="s">
        <v>19</v>
      </c>
      <c r="D25">
        <v>99</v>
      </c>
      <c r="E25" s="45">
        <v>2</v>
      </c>
    </row>
    <row r="26" spans="1:6" x14ac:dyDescent="0.25">
      <c r="A26" s="41">
        <v>7</v>
      </c>
      <c r="B26" s="84" t="s">
        <v>69</v>
      </c>
      <c r="C26" s="84" t="s">
        <v>70</v>
      </c>
      <c r="D26" s="84">
        <v>97</v>
      </c>
      <c r="E26" s="85">
        <v>2</v>
      </c>
    </row>
    <row r="27" spans="1:6" x14ac:dyDescent="0.25">
      <c r="A27" s="42">
        <v>8</v>
      </c>
      <c r="B27" s="43" t="s">
        <v>71</v>
      </c>
      <c r="C27" s="43" t="s">
        <v>19</v>
      </c>
      <c r="D27" s="43">
        <v>89</v>
      </c>
      <c r="E27" s="46">
        <v>2</v>
      </c>
    </row>
    <row r="28" spans="1:6" x14ac:dyDescent="0.25">
      <c r="A28" s="41">
        <v>9</v>
      </c>
      <c r="B28" t="s">
        <v>72</v>
      </c>
      <c r="C28" t="s">
        <v>42</v>
      </c>
      <c r="D28">
        <v>88</v>
      </c>
      <c r="E28" s="45">
        <v>2</v>
      </c>
    </row>
    <row r="29" spans="1:6" x14ac:dyDescent="0.25">
      <c r="A29" s="41">
        <v>10</v>
      </c>
      <c r="B29" t="s">
        <v>73</v>
      </c>
      <c r="C29" t="s">
        <v>19</v>
      </c>
      <c r="D29">
        <v>60</v>
      </c>
      <c r="E29">
        <v>2</v>
      </c>
    </row>
    <row r="30" spans="1:6" x14ac:dyDescent="0.25">
      <c r="A30" s="41">
        <v>11</v>
      </c>
      <c r="B30" t="s">
        <v>74</v>
      </c>
      <c r="C30" t="s">
        <v>55</v>
      </c>
      <c r="D30">
        <v>58</v>
      </c>
      <c r="E30">
        <v>2</v>
      </c>
    </row>
    <row r="31" spans="1:6" x14ac:dyDescent="0.25">
      <c r="A31" s="41">
        <v>12</v>
      </c>
      <c r="B31" t="s">
        <v>96</v>
      </c>
      <c r="C31" t="s">
        <v>42</v>
      </c>
      <c r="D31">
        <v>43</v>
      </c>
      <c r="E31" s="45">
        <v>2</v>
      </c>
      <c r="F31" t="s">
        <v>97</v>
      </c>
    </row>
    <row r="32" spans="1:6" x14ac:dyDescent="0.25">
      <c r="A32" s="41">
        <v>13</v>
      </c>
      <c r="B32" t="s">
        <v>75</v>
      </c>
      <c r="C32" t="s">
        <v>55</v>
      </c>
      <c r="D32">
        <v>36</v>
      </c>
      <c r="E32">
        <v>2</v>
      </c>
    </row>
    <row r="33" spans="1:8" x14ac:dyDescent="0.25">
      <c r="A33" s="41">
        <v>14</v>
      </c>
      <c r="B33" t="s">
        <v>76</v>
      </c>
      <c r="C33" t="s">
        <v>19</v>
      </c>
      <c r="D33">
        <v>26</v>
      </c>
      <c r="E33">
        <v>2</v>
      </c>
    </row>
    <row r="34" spans="1:8" x14ac:dyDescent="0.25">
      <c r="A34" s="41">
        <v>15</v>
      </c>
      <c r="B34" t="s">
        <v>77</v>
      </c>
      <c r="C34" t="s">
        <v>78</v>
      </c>
      <c r="D34">
        <v>0</v>
      </c>
      <c r="E34">
        <v>2</v>
      </c>
    </row>
    <row r="35" spans="1:8" x14ac:dyDescent="0.25">
      <c r="A35" s="41">
        <v>16</v>
      </c>
      <c r="B35" t="s">
        <v>79</v>
      </c>
      <c r="C35" t="s">
        <v>78</v>
      </c>
      <c r="D35">
        <v>0</v>
      </c>
      <c r="E35">
        <v>2</v>
      </c>
    </row>
    <row r="37" spans="1:8" x14ac:dyDescent="0.25">
      <c r="B37" t="s">
        <v>80</v>
      </c>
    </row>
    <row r="38" spans="1:8" x14ac:dyDescent="0.25">
      <c r="A38" s="41" t="s">
        <v>81</v>
      </c>
      <c r="B38" t="s">
        <v>34</v>
      </c>
      <c r="C38" t="s">
        <v>82</v>
      </c>
      <c r="D38" t="s">
        <v>83</v>
      </c>
      <c r="E38" t="s">
        <v>84</v>
      </c>
      <c r="F38" t="s">
        <v>85</v>
      </c>
      <c r="G38" t="s">
        <v>86</v>
      </c>
      <c r="H38" t="s">
        <v>36</v>
      </c>
    </row>
    <row r="39" spans="1:8" x14ac:dyDescent="0.25">
      <c r="A39" s="41">
        <v>1</v>
      </c>
      <c r="B39" t="s">
        <v>65</v>
      </c>
      <c r="C39">
        <f>3/5*100</f>
        <v>60</v>
      </c>
      <c r="D39">
        <v>0</v>
      </c>
      <c r="E39">
        <f>9/5</f>
        <v>1.8</v>
      </c>
      <c r="F39">
        <f>56/5</f>
        <v>11.2</v>
      </c>
      <c r="G39" t="s">
        <v>87</v>
      </c>
      <c r="H39">
        <v>112</v>
      </c>
    </row>
    <row r="40" spans="1:8" x14ac:dyDescent="0.25">
      <c r="A40" s="41">
        <v>2</v>
      </c>
      <c r="B40" t="s">
        <v>88</v>
      </c>
      <c r="C40">
        <f>3/5*100</f>
        <v>60</v>
      </c>
      <c r="D40">
        <v>0</v>
      </c>
      <c r="E40">
        <f>2/5</f>
        <v>0.4</v>
      </c>
      <c r="F40">
        <f>53/5</f>
        <v>10.6</v>
      </c>
      <c r="G40" t="s">
        <v>89</v>
      </c>
      <c r="H40">
        <v>109</v>
      </c>
    </row>
    <row r="41" spans="1:8" x14ac:dyDescent="0.25">
      <c r="A41" s="41">
        <v>3</v>
      </c>
      <c r="B41" t="s">
        <v>90</v>
      </c>
      <c r="C41">
        <f>2/4*100</f>
        <v>50</v>
      </c>
      <c r="D41">
        <v>0</v>
      </c>
      <c r="E41">
        <f>12/4</f>
        <v>3</v>
      </c>
      <c r="F41">
        <f>40/4</f>
        <v>10</v>
      </c>
      <c r="G41" t="s">
        <v>91</v>
      </c>
      <c r="H41">
        <v>92</v>
      </c>
    </row>
    <row r="42" spans="1:8" x14ac:dyDescent="0.25">
      <c r="A42" s="41">
        <v>4</v>
      </c>
      <c r="B42" t="s">
        <v>92</v>
      </c>
      <c r="C42">
        <f>2/4*100</f>
        <v>50</v>
      </c>
      <c r="D42">
        <v>0</v>
      </c>
      <c r="E42">
        <f>-11/4</f>
        <v>-2.75</v>
      </c>
      <c r="F42">
        <f>31/4</f>
        <v>7.75</v>
      </c>
      <c r="G42" t="s">
        <v>93</v>
      </c>
      <c r="H42">
        <v>109</v>
      </c>
    </row>
    <row r="43" spans="1:8" x14ac:dyDescent="0.25">
      <c r="A43" s="41">
        <v>5</v>
      </c>
      <c r="B43" t="s">
        <v>94</v>
      </c>
      <c r="C43">
        <f>1/4*100</f>
        <v>25</v>
      </c>
      <c r="D43">
        <v>0</v>
      </c>
      <c r="E43">
        <f>-9/4</f>
        <v>-2.25</v>
      </c>
      <c r="F43">
        <f>31/4</f>
        <v>7.75</v>
      </c>
      <c r="G43" t="s">
        <v>95</v>
      </c>
      <c r="H43">
        <v>81</v>
      </c>
    </row>
  </sheetData>
  <sortState ref="A20:H35">
    <sortCondition descending="1" ref="D20:D3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tabSelected="1" workbookViewId="0">
      <selection activeCell="G73" sqref="G73"/>
    </sheetView>
  </sheetViews>
  <sheetFormatPr defaultRowHeight="15" x14ac:dyDescent="0.25"/>
  <cols>
    <col min="1" max="1" width="4.7109375" style="1" customWidth="1"/>
    <col min="2" max="17" width="9.140625" style="31" customWidth="1"/>
    <col min="18" max="16384" width="9.140625" style="31"/>
  </cols>
  <sheetData>
    <row r="1" spans="1:16" ht="59.25" customHeight="1" x14ac:dyDescent="0.25">
      <c r="B1" s="81" t="s">
        <v>18</v>
      </c>
      <c r="C1" s="81"/>
      <c r="D1" s="81"/>
      <c r="E1" s="81"/>
      <c r="F1" s="81"/>
      <c r="G1" s="81"/>
      <c r="H1" s="81"/>
      <c r="I1" s="81"/>
      <c r="J1" s="81"/>
      <c r="K1" s="81"/>
      <c r="L1" s="31" t="s">
        <v>19</v>
      </c>
      <c r="N1" s="79">
        <v>45319</v>
      </c>
      <c r="O1" s="79"/>
      <c r="P1" s="32"/>
    </row>
    <row r="4" spans="1:16" ht="15" customHeight="1" x14ac:dyDescent="0.25">
      <c r="A4" s="1" t="s">
        <v>26</v>
      </c>
      <c r="B4" s="7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Африканов</v>
      </c>
      <c r="C4" s="75"/>
      <c r="D4" s="33">
        <v>6</v>
      </c>
      <c r="E4" s="34"/>
    </row>
    <row r="5" spans="1:16" ht="15" customHeight="1" x14ac:dyDescent="0.25">
      <c r="A5" s="1">
        <v>1</v>
      </c>
      <c r="E5" s="35"/>
    </row>
    <row r="6" spans="1:16" ht="15" customHeight="1" x14ac:dyDescent="0.25">
      <c r="B6" s="36" t="s">
        <v>6</v>
      </c>
      <c r="C6" s="32">
        <v>1</v>
      </c>
      <c r="E6" s="37"/>
      <c r="F6" s="76" t="str">
        <f ca="1">IF(ISBLANK(D4),"",IF(D4&gt;D8,B4,B8))</f>
        <v>Гулинин</v>
      </c>
      <c r="G6" s="75"/>
      <c r="H6" s="33">
        <v>11</v>
      </c>
      <c r="I6" s="34"/>
    </row>
    <row r="7" spans="1:16" ht="15" customHeight="1" x14ac:dyDescent="0.25">
      <c r="E7" s="37"/>
      <c r="I7" s="35"/>
    </row>
    <row r="8" spans="1:16" ht="15" customHeight="1" x14ac:dyDescent="0.25">
      <c r="A8" s="1" t="s">
        <v>27</v>
      </c>
      <c r="B8" s="7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Гулинин</v>
      </c>
      <c r="C8" s="75"/>
      <c r="D8" s="33">
        <v>13</v>
      </c>
      <c r="E8" s="38"/>
      <c r="I8" s="37"/>
    </row>
    <row r="9" spans="1:16" ht="15" customHeight="1" x14ac:dyDescent="0.25">
      <c r="A9" s="1">
        <v>2</v>
      </c>
      <c r="I9" s="37"/>
    </row>
    <row r="10" spans="1:16" ht="15" customHeight="1" x14ac:dyDescent="0.25">
      <c r="G10" s="36" t="s">
        <v>6</v>
      </c>
      <c r="H10" s="32">
        <v>4</v>
      </c>
      <c r="I10" s="37"/>
      <c r="J10" s="76" t="str">
        <f ca="1">IF(ISBLANK(H6),"",IF(H6&gt;H14,F6,F14))</f>
        <v>Гулинин</v>
      </c>
      <c r="K10" s="74"/>
      <c r="L10" s="33">
        <v>13</v>
      </c>
      <c r="M10" s="34"/>
    </row>
    <row r="11" spans="1:16" ht="15" customHeight="1" x14ac:dyDescent="0.25">
      <c r="I11" s="37"/>
      <c r="M11" s="35"/>
    </row>
    <row r="12" spans="1:16" ht="15" customHeight="1" x14ac:dyDescent="0.25">
      <c r="A12" s="1" t="s">
        <v>30</v>
      </c>
      <c r="B12" s="7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Мишин</v>
      </c>
      <c r="C12" s="75"/>
      <c r="D12" s="33">
        <v>13</v>
      </c>
      <c r="E12" s="34"/>
      <c r="I12" s="37"/>
      <c r="M12" s="37"/>
    </row>
    <row r="13" spans="1:16" ht="15" customHeight="1" x14ac:dyDescent="0.25">
      <c r="A13" s="1">
        <v>1</v>
      </c>
      <c r="E13" s="35"/>
      <c r="I13" s="37"/>
      <c r="M13" s="37"/>
    </row>
    <row r="14" spans="1:16" ht="15" customHeight="1" x14ac:dyDescent="0.25">
      <c r="B14" s="36" t="s">
        <v>6</v>
      </c>
      <c r="C14" s="32">
        <v>2</v>
      </c>
      <c r="E14" s="37"/>
      <c r="F14" s="76" t="str">
        <f ca="1">IF(ISBLANK(D12),"",IF(D12&gt;D16,B12,B16))</f>
        <v>Мишин</v>
      </c>
      <c r="G14" s="75"/>
      <c r="H14" s="33">
        <v>6</v>
      </c>
      <c r="I14" s="38"/>
      <c r="M14" s="37"/>
    </row>
    <row r="15" spans="1:16" ht="15" customHeight="1" x14ac:dyDescent="0.25">
      <c r="E15" s="37"/>
      <c r="M15" s="37"/>
    </row>
    <row r="16" spans="1:16" ht="15" customHeight="1" x14ac:dyDescent="0.25">
      <c r="A16" s="1" t="s">
        <v>31</v>
      </c>
      <c r="B16" s="7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Михеенко</v>
      </c>
      <c r="C16" s="75"/>
      <c r="D16" s="33">
        <v>11</v>
      </c>
      <c r="E16" s="38"/>
      <c r="M16" s="37"/>
    </row>
    <row r="17" spans="1:17" ht="15" customHeight="1" x14ac:dyDescent="0.25">
      <c r="A17" s="1">
        <v>2</v>
      </c>
      <c r="M17" s="37"/>
    </row>
    <row r="18" spans="1:17" ht="15" customHeight="1" x14ac:dyDescent="0.25">
      <c r="K18" s="36" t="s">
        <v>6</v>
      </c>
      <c r="L18" s="32" t="s">
        <v>22</v>
      </c>
      <c r="M18" s="37"/>
      <c r="N18" s="76" t="str">
        <f ca="1">IF(ISBLANK(L10),"",IF(L10&gt;L26,J10,J26))</f>
        <v>Гулинин</v>
      </c>
      <c r="O18" s="74"/>
      <c r="P18" s="33">
        <v>13</v>
      </c>
      <c r="Q18" s="34"/>
    </row>
    <row r="19" spans="1:17" ht="15" customHeight="1" x14ac:dyDescent="0.25">
      <c r="M19" s="37"/>
      <c r="P19" s="39"/>
      <c r="Q19" s="35"/>
    </row>
    <row r="20" spans="1:17" ht="15" customHeight="1" x14ac:dyDescent="0.25">
      <c r="A20" s="1" t="s">
        <v>28</v>
      </c>
      <c r="B20" s="74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Федотов</v>
      </c>
      <c r="C20" s="75"/>
      <c r="D20" s="33">
        <v>11</v>
      </c>
      <c r="E20" s="34"/>
      <c r="M20" s="37"/>
      <c r="Q20" s="37"/>
    </row>
    <row r="21" spans="1:17" ht="15" customHeight="1" x14ac:dyDescent="0.25">
      <c r="A21" s="1">
        <v>1</v>
      </c>
      <c r="E21" s="35"/>
      <c r="M21" s="37"/>
      <c r="Q21" s="37"/>
    </row>
    <row r="22" spans="1:17" ht="15" customHeight="1" x14ac:dyDescent="0.25">
      <c r="B22" s="36" t="s">
        <v>6</v>
      </c>
      <c r="C22" s="32">
        <v>3</v>
      </c>
      <c r="E22" s="37"/>
      <c r="F22" s="76" t="str">
        <f ca="1">IF(ISBLANK(D20),"",IF(D20&gt;D24,B20,B24))</f>
        <v>Зимин</v>
      </c>
      <c r="G22" s="75"/>
      <c r="H22" s="33">
        <v>5</v>
      </c>
      <c r="I22" s="34"/>
      <c r="M22" s="37"/>
      <c r="Q22" s="37"/>
    </row>
    <row r="23" spans="1:17" ht="15" customHeight="1" x14ac:dyDescent="0.25">
      <c r="C23" s="32"/>
      <c r="E23" s="37"/>
      <c r="I23" s="35"/>
      <c r="M23" s="37"/>
      <c r="Q23" s="37"/>
    </row>
    <row r="24" spans="1:17" ht="15" customHeight="1" x14ac:dyDescent="0.25">
      <c r="A24" s="1" t="s">
        <v>29</v>
      </c>
      <c r="B24" s="74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Зимин</v>
      </c>
      <c r="C24" s="75"/>
      <c r="D24" s="33">
        <v>13</v>
      </c>
      <c r="E24" s="38"/>
      <c r="I24" s="37"/>
      <c r="M24" s="37"/>
      <c r="Q24" s="37"/>
    </row>
    <row r="25" spans="1:17" ht="15" customHeight="1" x14ac:dyDescent="0.25">
      <c r="A25" s="1">
        <v>2</v>
      </c>
      <c r="C25" s="32"/>
      <c r="I25" s="37"/>
      <c r="M25" s="37"/>
      <c r="Q25" s="37"/>
    </row>
    <row r="26" spans="1:17" ht="15" customHeight="1" x14ac:dyDescent="0.25">
      <c r="C26" s="32"/>
      <c r="G26" s="36" t="s">
        <v>6</v>
      </c>
      <c r="H26" s="32">
        <v>3</v>
      </c>
      <c r="I26" s="37"/>
      <c r="J26" s="76" t="str">
        <f ca="1">IF(ISBLANK(H22),"",IF(H22&gt;H30,F22,F30))</f>
        <v>Жака</v>
      </c>
      <c r="K26" s="75"/>
      <c r="L26" s="33">
        <v>6</v>
      </c>
      <c r="M26" s="38"/>
      <c r="Q26" s="37"/>
    </row>
    <row r="27" spans="1:17" ht="15" customHeight="1" x14ac:dyDescent="0.25">
      <c r="C27" s="32"/>
      <c r="I27" s="37"/>
      <c r="Q27" s="37"/>
    </row>
    <row r="28" spans="1:17" ht="15" customHeight="1" x14ac:dyDescent="0.25">
      <c r="A28" s="1" t="s">
        <v>32</v>
      </c>
      <c r="B28" s="74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Жака</v>
      </c>
      <c r="C28" s="75"/>
      <c r="D28" s="33">
        <v>13</v>
      </c>
      <c r="E28" s="34"/>
      <c r="I28" s="37"/>
      <c r="Q28" s="37"/>
    </row>
    <row r="29" spans="1:17" ht="15" customHeight="1" x14ac:dyDescent="0.25">
      <c r="A29" s="1">
        <v>1</v>
      </c>
      <c r="C29" s="32"/>
      <c r="E29" s="35"/>
      <c r="I29" s="37"/>
      <c r="Q29" s="37"/>
    </row>
    <row r="30" spans="1:17" ht="15" customHeight="1" x14ac:dyDescent="0.25">
      <c r="B30" s="36" t="s">
        <v>6</v>
      </c>
      <c r="C30" s="32">
        <v>4</v>
      </c>
      <c r="E30" s="37"/>
      <c r="F30" s="76" t="str">
        <f ca="1">IF(ISBLANK(D28),"",IF(D28&gt;D32,B28,B32))</f>
        <v>Жака</v>
      </c>
      <c r="G30" s="75"/>
      <c r="H30" s="33">
        <v>13</v>
      </c>
      <c r="I30" s="38"/>
      <c r="Q30" s="37"/>
    </row>
    <row r="31" spans="1:17" ht="15" customHeight="1" x14ac:dyDescent="0.25">
      <c r="E31" s="37"/>
      <c r="Q31" s="37"/>
    </row>
    <row r="32" spans="1:17" ht="15" customHeight="1" x14ac:dyDescent="0.25">
      <c r="A32" s="1" t="s">
        <v>33</v>
      </c>
      <c r="B32" s="74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Смирнов</v>
      </c>
      <c r="C32" s="75"/>
      <c r="D32" s="33">
        <v>2</v>
      </c>
      <c r="E32" s="38"/>
      <c r="Q32" s="37"/>
    </row>
    <row r="33" spans="1:19" ht="15" customHeight="1" x14ac:dyDescent="0.25">
      <c r="A33" s="1">
        <v>2</v>
      </c>
      <c r="Q33" s="37"/>
    </row>
    <row r="34" spans="1:19" ht="15" customHeight="1" x14ac:dyDescent="0.25">
      <c r="O34" s="32" t="s">
        <v>6</v>
      </c>
      <c r="P34" s="32" t="s">
        <v>23</v>
      </c>
      <c r="Q34" s="37"/>
      <c r="R34" s="77" t="str">
        <f ca="1">IF(ISBLANK(P18),"",IF(P18&gt;P50,N18,N50))</f>
        <v>Гулинин</v>
      </c>
      <c r="S34" s="78"/>
    </row>
    <row r="35" spans="1:19" ht="15" customHeight="1" x14ac:dyDescent="0.25">
      <c r="Q35" s="37"/>
    </row>
    <row r="36" spans="1:19" ht="15" customHeight="1" x14ac:dyDescent="0.25">
      <c r="A36" s="1" t="s">
        <v>26</v>
      </c>
      <c r="B36" s="74" t="str">
        <f ca="1">IF(LEFT(A37,1)="-",IF(ISBLANK(INDIRECT(ADDRESS(2^MID(A37,2,1)+2+(MID(A37,3,2)-1)*2^(MID(A37,2,1)+2),MID(A37,2,1)*4,,,A36))),"",IF(INDIRECT(ADDRESS(2^MID(A37,2,1)+2+(MID(A37,3,2)-1)*2^(MID(A37,2,1)+2),MID(A37,2,1)*4,,,A36))&gt;INDIRECT(ADDRESS(2^(1+MID(A37,2,1))+2^MID(A37,2,1)+2+(MID(A37,3,2)-1)*2^(MID(A37,2,1)+2),MID(A37,2,1)*4,,,A36)),INDIRECT(ADDRESS(2^(1+MID(A37,2,1))+2^MID(A37,2,1)+2+(MID(A37,3,2)-1)*2^(MID(A37,2,1)+2),MID(A37,2,1)*4-2,,,A36)),INDIRECT(ADDRESS(2^MID(A37,2,1)+2+(MID(A37,3,2)-1)*2^(MID(A37,2,1)+2),MID(A37,2,1)*4-2,,,A36)))),IF(LEFT(A36,1)="X",IFERROR(INDIRECT(ADDRESS(MATCH(A37,OFFSET(INDIRECT(ADDRESS(1,3,,,A36)),0,0,200,1),0),2,,,A36)),""),IFERROR(INDIRECT(ADDRESS(MATCH(A37,OFFSET(INDIRECT(ADDRESS(3,2,,,A36)),1,6+MAX(OFFSET(INDIRECT(ADDRESS(3,2,,,A36)),0,0,1,20)),2*MAX(OFFSET(INDIRECT(ADDRESS(3,2,,,A36)),0,0,1,20)),1),0)+3,3,,,A36)),"")))</f>
        <v>Петрушко</v>
      </c>
      <c r="C36" s="75"/>
      <c r="D36" s="33">
        <v>9</v>
      </c>
      <c r="E36" s="34"/>
      <c r="Q36" s="37"/>
    </row>
    <row r="37" spans="1:19" ht="15" customHeight="1" x14ac:dyDescent="0.25">
      <c r="A37" s="1">
        <v>2</v>
      </c>
      <c r="E37" s="35"/>
      <c r="Q37" s="37"/>
    </row>
    <row r="38" spans="1:19" ht="15" customHeight="1" x14ac:dyDescent="0.25">
      <c r="B38" s="36" t="s">
        <v>6</v>
      </c>
      <c r="C38" s="32">
        <v>5</v>
      </c>
      <c r="E38" s="37"/>
      <c r="F38" s="76" t="str">
        <f ca="1">IF(ISBLANK(D36),"",IF(D36&gt;D40,B36,B40))</f>
        <v>Догадин</v>
      </c>
      <c r="G38" s="75"/>
      <c r="H38" s="33">
        <v>13</v>
      </c>
      <c r="I38" s="34"/>
      <c r="Q38" s="37"/>
    </row>
    <row r="39" spans="1:19" ht="15" customHeight="1" x14ac:dyDescent="0.25">
      <c r="E39" s="37"/>
      <c r="I39" s="35"/>
      <c r="Q39" s="37"/>
    </row>
    <row r="40" spans="1:19" ht="15" customHeight="1" x14ac:dyDescent="0.25">
      <c r="A40" s="1" t="s">
        <v>29</v>
      </c>
      <c r="B40" s="74" t="str">
        <f ca="1">IF(LEFT(A41,1)="-",IF(ISBLANK(INDIRECT(ADDRESS(2^MID(A41,2,1)+2+(MID(A41,3,2)-1)*2^(MID(A41,2,1)+2),MID(A41,2,1)*4,,,A40))),"",IF(INDIRECT(ADDRESS(2^MID(A41,2,1)+2+(MID(A41,3,2)-1)*2^(MID(A41,2,1)+2),MID(A41,2,1)*4,,,A40))&gt;INDIRECT(ADDRESS(2^(1+MID(A41,2,1))+2^MID(A41,2,1)+2+(MID(A41,3,2)-1)*2^(MID(A41,2,1)+2),MID(A41,2,1)*4,,,A40)),INDIRECT(ADDRESS(2^(1+MID(A41,2,1))+2^MID(A41,2,1)+2+(MID(A41,3,2)-1)*2^(MID(A41,2,1)+2),MID(A41,2,1)*4-2,,,A40)),INDIRECT(ADDRESS(2^MID(A41,2,1)+2+(MID(A41,3,2)-1)*2^(MID(A41,2,1)+2),MID(A41,2,1)*4-2,,,A40)))),IF(LEFT(A40,1)="X",IFERROR(INDIRECT(ADDRESS(MATCH(A41,OFFSET(INDIRECT(ADDRESS(1,3,,,A40)),0,0,200,1),0),2,,,A40)),""),IFERROR(INDIRECT(ADDRESS(MATCH(A41,OFFSET(INDIRECT(ADDRESS(3,2,,,A40)),1,6+MAX(OFFSET(INDIRECT(ADDRESS(3,2,,,A40)),0,0,1,20)),2*MAX(OFFSET(INDIRECT(ADDRESS(3,2,,,A40)),0,0,1,20)),1),0)+3,3,,,A40)),"")))</f>
        <v>Догадин</v>
      </c>
      <c r="C40" s="75"/>
      <c r="D40" s="33">
        <v>13</v>
      </c>
      <c r="E40" s="38"/>
      <c r="I40" s="37"/>
      <c r="Q40" s="37"/>
    </row>
    <row r="41" spans="1:19" ht="15" customHeight="1" x14ac:dyDescent="0.25">
      <c r="A41" s="1">
        <v>1</v>
      </c>
      <c r="I41" s="37"/>
      <c r="Q41" s="37"/>
    </row>
    <row r="42" spans="1:19" ht="15" customHeight="1" x14ac:dyDescent="0.25">
      <c r="G42" s="36" t="s">
        <v>6</v>
      </c>
      <c r="H42" s="32">
        <v>2</v>
      </c>
      <c r="I42" s="37"/>
      <c r="J42" s="76" t="str">
        <f ca="1">IF(ISBLANK(H38),"",IF(H38&gt;H46,F38,F46))</f>
        <v>Догадин</v>
      </c>
      <c r="K42" s="74"/>
      <c r="L42" s="33">
        <v>13</v>
      </c>
      <c r="M42" s="34"/>
      <c r="Q42" s="37"/>
    </row>
    <row r="43" spans="1:19" ht="15" customHeight="1" x14ac:dyDescent="0.25">
      <c r="I43" s="37"/>
      <c r="M43" s="35"/>
      <c r="Q43" s="37"/>
    </row>
    <row r="44" spans="1:19" ht="15" customHeight="1" x14ac:dyDescent="0.25">
      <c r="A44" s="1" t="s">
        <v>30</v>
      </c>
      <c r="B44" s="74" t="str">
        <f ca="1">IF(LEFT(A45,1)="-",IF(ISBLANK(INDIRECT(ADDRESS(2^MID(A45,2,1)+2+(MID(A45,3,2)-1)*2^(MID(A45,2,1)+2),MID(A45,2,1)*4,,,A44))),"",IF(INDIRECT(ADDRESS(2^MID(A45,2,1)+2+(MID(A45,3,2)-1)*2^(MID(A45,2,1)+2),MID(A45,2,1)*4,,,A44))&gt;INDIRECT(ADDRESS(2^(1+MID(A45,2,1))+2^MID(A45,2,1)+2+(MID(A45,3,2)-1)*2^(MID(A45,2,1)+2),MID(A45,2,1)*4,,,A44)),INDIRECT(ADDRESS(2^(1+MID(A45,2,1))+2^MID(A45,2,1)+2+(MID(A45,3,2)-1)*2^(MID(A45,2,1)+2),MID(A45,2,1)*4-2,,,A44)),INDIRECT(ADDRESS(2^MID(A45,2,1)+2+(MID(A45,3,2)-1)*2^(MID(A45,2,1)+2),MID(A45,2,1)*4-2,,,A44)))),IF(LEFT(A44,1)="X",IFERROR(INDIRECT(ADDRESS(MATCH(A45,OFFSET(INDIRECT(ADDRESS(1,3,,,A44)),0,0,200,1),0),2,,,A44)),""),IFERROR(INDIRECT(ADDRESS(MATCH(A45,OFFSET(INDIRECT(ADDRESS(3,2,,,A44)),1,6+MAX(OFFSET(INDIRECT(ADDRESS(3,2,,,A44)),0,0,1,20)),2*MAX(OFFSET(INDIRECT(ADDRESS(3,2,,,A44)),0,0,1,20)),1),0)+3,3,,,A44)),"")))</f>
        <v>Вахрушев</v>
      </c>
      <c r="C44" s="75"/>
      <c r="D44" s="33">
        <v>13</v>
      </c>
      <c r="E44" s="34"/>
      <c r="I44" s="37"/>
      <c r="M44" s="37"/>
      <c r="Q44" s="37"/>
    </row>
    <row r="45" spans="1:19" ht="15" customHeight="1" x14ac:dyDescent="0.25">
      <c r="A45" s="1">
        <v>2</v>
      </c>
      <c r="E45" s="35"/>
      <c r="I45" s="37"/>
      <c r="M45" s="37"/>
      <c r="Q45" s="37"/>
    </row>
    <row r="46" spans="1:19" ht="15" customHeight="1" x14ac:dyDescent="0.25">
      <c r="B46" s="36" t="s">
        <v>6</v>
      </c>
      <c r="C46" s="32">
        <v>6</v>
      </c>
      <c r="E46" s="37"/>
      <c r="F46" s="76" t="str">
        <f ca="1">IF(ISBLANK(D44),"",IF(D44&gt;D48,B44,B48))</f>
        <v>Вахрушев</v>
      </c>
      <c r="G46" s="75"/>
      <c r="H46" s="33">
        <v>7</v>
      </c>
      <c r="I46" s="38"/>
      <c r="M46" s="37"/>
      <c r="Q46" s="37"/>
    </row>
    <row r="47" spans="1:19" ht="15" customHeight="1" x14ac:dyDescent="0.25">
      <c r="E47" s="37"/>
      <c r="M47" s="37"/>
      <c r="Q47" s="37"/>
    </row>
    <row r="48" spans="1:19" ht="15" customHeight="1" x14ac:dyDescent="0.25">
      <c r="A48" s="1" t="s">
        <v>33</v>
      </c>
      <c r="B48" s="74" t="str">
        <f ca="1">IF(LEFT(A49,1)="-",IF(ISBLANK(INDIRECT(ADDRESS(2^MID(A49,2,1)+2+(MID(A49,3,2)-1)*2^(MID(A49,2,1)+2),MID(A49,2,1)*4,,,A48))),"",IF(INDIRECT(ADDRESS(2^MID(A49,2,1)+2+(MID(A49,3,2)-1)*2^(MID(A49,2,1)+2),MID(A49,2,1)*4,,,A48))&gt;INDIRECT(ADDRESS(2^(1+MID(A49,2,1))+2^MID(A49,2,1)+2+(MID(A49,3,2)-1)*2^(MID(A49,2,1)+2),MID(A49,2,1)*4,,,A48)),INDIRECT(ADDRESS(2^(1+MID(A49,2,1))+2^MID(A49,2,1)+2+(MID(A49,3,2)-1)*2^(MID(A49,2,1)+2),MID(A49,2,1)*4-2,,,A48)),INDIRECT(ADDRESS(2^MID(A49,2,1)+2+(MID(A49,3,2)-1)*2^(MID(A49,2,1)+2),MID(A49,2,1)*4-2,,,A48)))),IF(LEFT(A48,1)="X",IFERROR(INDIRECT(ADDRESS(MATCH(A49,OFFSET(INDIRECT(ADDRESS(1,3,,,A48)),0,0,200,1),0),2,,,A48)),""),IFERROR(INDIRECT(ADDRESS(MATCH(A49,OFFSET(INDIRECT(ADDRESS(3,2,,,A48)),1,6+MAX(OFFSET(INDIRECT(ADDRESS(3,2,,,A48)),0,0,1,20)),2*MAX(OFFSET(INDIRECT(ADDRESS(3,2,,,A48)),0,0,1,20)),1),0)+3,3,,,A48)),"")))</f>
        <v>Дубовицкий</v>
      </c>
      <c r="C48" s="75"/>
      <c r="D48" s="33">
        <v>10</v>
      </c>
      <c r="E48" s="38"/>
      <c r="M48" s="37"/>
      <c r="Q48" s="37"/>
    </row>
    <row r="49" spans="1:17" ht="15" customHeight="1" x14ac:dyDescent="0.25">
      <c r="A49" s="1">
        <v>1</v>
      </c>
      <c r="M49" s="37"/>
      <c r="Q49" s="37"/>
    </row>
    <row r="50" spans="1:17" ht="15" customHeight="1" x14ac:dyDescent="0.25">
      <c r="K50" s="36" t="s">
        <v>6</v>
      </c>
      <c r="L50" s="32" t="s">
        <v>23</v>
      </c>
      <c r="M50" s="37"/>
      <c r="N50" s="76" t="str">
        <f ca="1">IF(ISBLANK(L42),"",IF(L42&gt;L58,J42,J58))</f>
        <v>Догадин</v>
      </c>
      <c r="O50" s="74"/>
      <c r="P50" s="33">
        <v>12</v>
      </c>
      <c r="Q50" s="38"/>
    </row>
    <row r="51" spans="1:17" ht="15" customHeight="1" x14ac:dyDescent="0.25">
      <c r="M51" s="37"/>
    </row>
    <row r="52" spans="1:17" ht="15" customHeight="1" x14ac:dyDescent="0.25">
      <c r="A52" s="1" t="s">
        <v>28</v>
      </c>
      <c r="B52" s="74" t="str">
        <f ca="1">IF(LEFT(A53,1)="-",IF(ISBLANK(INDIRECT(ADDRESS(2^MID(A53,2,1)+2+(MID(A53,3,2)-1)*2^(MID(A53,2,1)+2),MID(A53,2,1)*4,,,A52))),"",IF(INDIRECT(ADDRESS(2^MID(A53,2,1)+2+(MID(A53,3,2)-1)*2^(MID(A53,2,1)+2),MID(A53,2,1)*4,,,A52))&gt;INDIRECT(ADDRESS(2^(1+MID(A53,2,1))+2^MID(A53,2,1)+2+(MID(A53,3,2)-1)*2^(MID(A53,2,1)+2),MID(A53,2,1)*4,,,A52)),INDIRECT(ADDRESS(2^(1+MID(A53,2,1))+2^MID(A53,2,1)+2+(MID(A53,3,2)-1)*2^(MID(A53,2,1)+2),MID(A53,2,1)*4-2,,,A52)),INDIRECT(ADDRESS(2^MID(A53,2,1)+2+(MID(A53,3,2)-1)*2^(MID(A53,2,1)+2),MID(A53,2,1)*4-2,,,A52)))),IF(LEFT(A52,1)="X",IFERROR(INDIRECT(ADDRESS(MATCH(A53,OFFSET(INDIRECT(ADDRESS(1,3,,,A52)),0,0,200,1),0),2,,,A52)),""),IFERROR(INDIRECT(ADDRESS(MATCH(A53,OFFSET(INDIRECT(ADDRESS(3,2,,,A52)),1,6+MAX(OFFSET(INDIRECT(ADDRESS(3,2,,,A52)),0,0,1,20)),2*MAX(OFFSET(INDIRECT(ADDRESS(3,2,,,A52)),0,0,1,20)),1),0)+3,3,,,A52)),"")))</f>
        <v>Хафидо</v>
      </c>
      <c r="C52" s="75"/>
      <c r="D52" s="33">
        <v>2</v>
      </c>
      <c r="E52" s="34"/>
      <c r="M52" s="37"/>
    </row>
    <row r="53" spans="1:17" ht="15" customHeight="1" x14ac:dyDescent="0.25">
      <c r="A53" s="1">
        <v>2</v>
      </c>
      <c r="E53" s="35"/>
      <c r="M53" s="37"/>
    </row>
    <row r="54" spans="1:17" ht="15" customHeight="1" x14ac:dyDescent="0.25">
      <c r="B54" s="36" t="s">
        <v>6</v>
      </c>
      <c r="C54" s="32">
        <v>7</v>
      </c>
      <c r="E54" s="37"/>
      <c r="F54" s="76" t="str">
        <f ca="1">IF(ISBLANK(D52),"",IF(D52&gt;D56,B52,B56))</f>
        <v>Базарев</v>
      </c>
      <c r="G54" s="75"/>
      <c r="H54" s="33">
        <v>5</v>
      </c>
      <c r="I54" s="34"/>
      <c r="M54" s="37"/>
    </row>
    <row r="55" spans="1:17" ht="15" customHeight="1" x14ac:dyDescent="0.25">
      <c r="E55" s="37"/>
      <c r="I55" s="35"/>
      <c r="M55" s="37"/>
    </row>
    <row r="56" spans="1:17" ht="15" customHeight="1" x14ac:dyDescent="0.25">
      <c r="A56" s="1" t="s">
        <v>27</v>
      </c>
      <c r="B56" s="74" t="str">
        <f ca="1">IF(LEFT(A57,1)="-",IF(ISBLANK(INDIRECT(ADDRESS(2^MID(A57,2,1)+2+(MID(A57,3,2)-1)*2^(MID(A57,2,1)+2),MID(A57,2,1)*4,,,A56))),"",IF(INDIRECT(ADDRESS(2^MID(A57,2,1)+2+(MID(A57,3,2)-1)*2^(MID(A57,2,1)+2),MID(A57,2,1)*4,,,A56))&gt;INDIRECT(ADDRESS(2^(1+MID(A57,2,1))+2^MID(A57,2,1)+2+(MID(A57,3,2)-1)*2^(MID(A57,2,1)+2),MID(A57,2,1)*4,,,A56)),INDIRECT(ADDRESS(2^(1+MID(A57,2,1))+2^MID(A57,2,1)+2+(MID(A57,3,2)-1)*2^(MID(A57,2,1)+2),MID(A57,2,1)*4-2,,,A56)),INDIRECT(ADDRESS(2^MID(A57,2,1)+2+(MID(A57,3,2)-1)*2^(MID(A57,2,1)+2),MID(A57,2,1)*4-2,,,A56)))),IF(LEFT(A56,1)="X",IFERROR(INDIRECT(ADDRESS(MATCH(A57,OFFSET(INDIRECT(ADDRESS(1,3,,,A56)),0,0,200,1),0),2,,,A56)),""),IFERROR(INDIRECT(ADDRESS(MATCH(A57,OFFSET(INDIRECT(ADDRESS(3,2,,,A56)),1,6+MAX(OFFSET(INDIRECT(ADDRESS(3,2,,,A56)),0,0,1,20)),2*MAX(OFFSET(INDIRECT(ADDRESS(3,2,,,A56)),0,0,1,20)),1),0)+3,3,,,A56)),"")))</f>
        <v>Базарев</v>
      </c>
      <c r="C56" s="75"/>
      <c r="D56" s="33">
        <v>13</v>
      </c>
      <c r="E56" s="38"/>
      <c r="I56" s="37"/>
      <c r="M56" s="37"/>
    </row>
    <row r="57" spans="1:17" ht="15" customHeight="1" x14ac:dyDescent="0.25">
      <c r="A57" s="1">
        <v>1</v>
      </c>
      <c r="I57" s="37"/>
      <c r="M57" s="37"/>
    </row>
    <row r="58" spans="1:17" ht="15" customHeight="1" x14ac:dyDescent="0.25">
      <c r="G58" s="36" t="s">
        <v>6</v>
      </c>
      <c r="H58" s="32">
        <v>1</v>
      </c>
      <c r="I58" s="37"/>
      <c r="J58" s="76" t="str">
        <f ca="1">IF(ISBLANK(H54),"",IF(H54&gt;H62,F54,F62))</f>
        <v>Крошилов</v>
      </c>
      <c r="K58" s="75"/>
      <c r="L58" s="33">
        <v>5</v>
      </c>
      <c r="M58" s="38"/>
    </row>
    <row r="59" spans="1:17" ht="15" customHeight="1" x14ac:dyDescent="0.25">
      <c r="I59" s="37"/>
    </row>
    <row r="60" spans="1:17" ht="15" customHeight="1" x14ac:dyDescent="0.25">
      <c r="A60" s="1" t="s">
        <v>31</v>
      </c>
      <c r="B60" s="74" t="str">
        <f ca="1">IF(LEFT(A61,1)="-",IF(ISBLANK(INDIRECT(ADDRESS(2^MID(A61,2,1)+2+(MID(A61,3,2)-1)*2^(MID(A61,2,1)+2),MID(A61,2,1)*4,,,A60))),"",IF(INDIRECT(ADDRESS(2^MID(A61,2,1)+2+(MID(A61,3,2)-1)*2^(MID(A61,2,1)+2),MID(A61,2,1)*4,,,A60))&gt;INDIRECT(ADDRESS(2^(1+MID(A61,2,1))+2^MID(A61,2,1)+2+(MID(A61,3,2)-1)*2^(MID(A61,2,1)+2),MID(A61,2,1)*4,,,A60)),INDIRECT(ADDRESS(2^(1+MID(A61,2,1))+2^MID(A61,2,1)+2+(MID(A61,3,2)-1)*2^(MID(A61,2,1)+2),MID(A61,2,1)*4-2,,,A60)),INDIRECT(ADDRESS(2^MID(A61,2,1)+2+(MID(A61,3,2)-1)*2^(MID(A61,2,1)+2),MID(A61,2,1)*4-2,,,A60)))),IF(LEFT(A60,1)="X",IFERROR(INDIRECT(ADDRESS(MATCH(A61,OFFSET(INDIRECT(ADDRESS(1,3,,,A60)),0,0,200,1),0),2,,,A60)),""),IFERROR(INDIRECT(ADDRESS(MATCH(A61,OFFSET(INDIRECT(ADDRESS(3,2,,,A60)),1,6+MAX(OFFSET(INDIRECT(ADDRESS(3,2,,,A60)),0,0,1,20)),2*MAX(OFFSET(INDIRECT(ADDRESS(3,2,,,A60)),0,0,1,20)),1),0)+3,3,,,A60)),"")))</f>
        <v>Шапкин</v>
      </c>
      <c r="C60" s="75"/>
      <c r="D60" s="33">
        <v>7</v>
      </c>
      <c r="E60" s="34"/>
      <c r="I60" s="37"/>
    </row>
    <row r="61" spans="1:17" ht="15" customHeight="1" x14ac:dyDescent="0.25">
      <c r="A61" s="1">
        <v>1</v>
      </c>
      <c r="E61" s="35"/>
      <c r="I61" s="37"/>
    </row>
    <row r="62" spans="1:17" ht="15" customHeight="1" x14ac:dyDescent="0.25">
      <c r="B62" s="36" t="s">
        <v>6</v>
      </c>
      <c r="C62" s="32">
        <v>8</v>
      </c>
      <c r="E62" s="37"/>
      <c r="F62" s="76" t="str">
        <f ca="1">IF(ISBLANK(D60),"",IF(D60&gt;D64,B60,B64))</f>
        <v>Крошилов</v>
      </c>
      <c r="G62" s="75"/>
      <c r="H62" s="33">
        <v>13</v>
      </c>
      <c r="I62" s="38"/>
    </row>
    <row r="63" spans="1:17" ht="15" customHeight="1" x14ac:dyDescent="0.25">
      <c r="C63" s="32"/>
      <c r="E63" s="37"/>
    </row>
    <row r="64" spans="1:17" ht="15" customHeight="1" x14ac:dyDescent="0.25">
      <c r="A64" s="1" t="s">
        <v>32</v>
      </c>
      <c r="B64" s="74" t="str">
        <f ca="1">IF(LEFT(A65,1)="-",IF(ISBLANK(INDIRECT(ADDRESS(2^MID(A65,2,1)+2+(MID(A65,3,2)-1)*2^(MID(A65,2,1)+2),MID(A65,2,1)*4,,,A64))),"",IF(INDIRECT(ADDRESS(2^MID(A65,2,1)+2+(MID(A65,3,2)-1)*2^(MID(A65,2,1)+2),MID(A65,2,1)*4,,,A64))&gt;INDIRECT(ADDRESS(2^(1+MID(A65,2,1))+2^MID(A65,2,1)+2+(MID(A65,3,2)-1)*2^(MID(A65,2,1)+2),MID(A65,2,1)*4,,,A64)),INDIRECT(ADDRESS(2^(1+MID(A65,2,1))+2^MID(A65,2,1)+2+(MID(A65,3,2)-1)*2^(MID(A65,2,1)+2),MID(A65,2,1)*4-2,,,A64)),INDIRECT(ADDRESS(2^MID(A65,2,1)+2+(MID(A65,3,2)-1)*2^(MID(A65,2,1)+2),MID(A65,2,1)*4-2,,,A64)))),IF(LEFT(A64,1)="X",IFERROR(INDIRECT(ADDRESS(MATCH(A65,OFFSET(INDIRECT(ADDRESS(1,3,,,A64)),0,0,200,1),0),2,,,A64)),""),IFERROR(INDIRECT(ADDRESS(MATCH(A65,OFFSET(INDIRECT(ADDRESS(3,2,,,A64)),1,6+MAX(OFFSET(INDIRECT(ADDRESS(3,2,,,A64)),0,0,1,20)),2*MAX(OFFSET(INDIRECT(ADDRESS(3,2,,,A64)),0,0,1,20)),1),0)+3,3,,,A64)),"")))</f>
        <v>Крошилов</v>
      </c>
      <c r="C64" s="75"/>
      <c r="D64" s="33">
        <v>13</v>
      </c>
      <c r="E64" s="38"/>
    </row>
    <row r="65" spans="1:7" x14ac:dyDescent="0.25">
      <c r="A65" s="1">
        <v>2</v>
      </c>
    </row>
    <row r="66" spans="1:7" x14ac:dyDescent="0.25">
      <c r="C66" s="31" t="s">
        <v>20</v>
      </c>
    </row>
    <row r="68" spans="1:7" ht="15" customHeight="1" x14ac:dyDescent="0.25">
      <c r="B68" s="74" t="str">
        <f ca="1">IF(ISBLANK(L10),"",IF(L10&gt;L26,J26,J10))</f>
        <v>Жака</v>
      </c>
      <c r="C68" s="75"/>
      <c r="D68" s="33">
        <v>13</v>
      </c>
      <c r="E68" s="34"/>
      <c r="F68" s="80"/>
      <c r="G68" s="80"/>
    </row>
    <row r="69" spans="1:7" ht="15" customHeight="1" x14ac:dyDescent="0.25">
      <c r="E69" s="35"/>
    </row>
    <row r="70" spans="1:7" ht="15" customHeight="1" x14ac:dyDescent="0.25">
      <c r="B70" s="36" t="s">
        <v>6</v>
      </c>
      <c r="C70" s="32" t="s">
        <v>22</v>
      </c>
      <c r="E70" s="37"/>
      <c r="F70" s="76" t="str">
        <f ca="1">IF(ISBLANK(D68),"",IF(D68&gt;D72,B68,B72))</f>
        <v>Жака</v>
      </c>
      <c r="G70" s="74"/>
    </row>
    <row r="71" spans="1:7" ht="15" customHeight="1" x14ac:dyDescent="0.25">
      <c r="E71" s="37"/>
    </row>
    <row r="72" spans="1:7" ht="15" customHeight="1" x14ac:dyDescent="0.25">
      <c r="B72" s="74" t="str">
        <f ca="1">IF(ISBLANK(L42),"",IF(L42&gt;L58,J58,J42))</f>
        <v>Крошилов</v>
      </c>
      <c r="C72" s="75"/>
      <c r="D72" s="33">
        <v>5</v>
      </c>
      <c r="E72" s="38"/>
    </row>
    <row r="86" spans="12:12" ht="15" customHeight="1" x14ac:dyDescent="0.25">
      <c r="L86" s="32"/>
    </row>
  </sheetData>
  <mergeCells count="37">
    <mergeCell ref="N1:O1"/>
    <mergeCell ref="F62:G62"/>
    <mergeCell ref="B64:C64"/>
    <mergeCell ref="B68:C68"/>
    <mergeCell ref="F68:G68"/>
    <mergeCell ref="F38:G38"/>
    <mergeCell ref="B40:C40"/>
    <mergeCell ref="J42:K42"/>
    <mergeCell ref="B44:C44"/>
    <mergeCell ref="F46:G46"/>
    <mergeCell ref="B48:C48"/>
    <mergeCell ref="J26:K26"/>
    <mergeCell ref="B28:C28"/>
    <mergeCell ref="F30:G30"/>
    <mergeCell ref="B32:C32"/>
    <mergeCell ref="B1:K1"/>
    <mergeCell ref="F70:G70"/>
    <mergeCell ref="B72:C72"/>
    <mergeCell ref="N50:O50"/>
    <mergeCell ref="B52:C52"/>
    <mergeCell ref="F54:G54"/>
    <mergeCell ref="B56:C56"/>
    <mergeCell ref="J58:K58"/>
    <mergeCell ref="B60:C60"/>
    <mergeCell ref="R34:S34"/>
    <mergeCell ref="B36:C36"/>
    <mergeCell ref="F14:G14"/>
    <mergeCell ref="B16:C16"/>
    <mergeCell ref="N18:O18"/>
    <mergeCell ref="B20:C20"/>
    <mergeCell ref="F22:G22"/>
    <mergeCell ref="B24:C24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workbookViewId="0">
      <selection activeCell="L69" sqref="L69"/>
    </sheetView>
  </sheetViews>
  <sheetFormatPr defaultRowHeight="15" x14ac:dyDescent="0.25"/>
  <cols>
    <col min="1" max="1" width="4.7109375" style="1" customWidth="1"/>
    <col min="2" max="17" width="9.140625" style="31" customWidth="1"/>
    <col min="18" max="16384" width="9.140625" style="31"/>
  </cols>
  <sheetData>
    <row r="1" spans="1:16" ht="59.25" customHeight="1" x14ac:dyDescent="0.25">
      <c r="B1" s="81" t="s">
        <v>21</v>
      </c>
      <c r="C1" s="81"/>
      <c r="D1" s="81"/>
      <c r="E1" s="81"/>
      <c r="F1" s="81"/>
      <c r="G1" s="81"/>
      <c r="H1" s="81"/>
      <c r="I1" s="81"/>
      <c r="J1" s="81"/>
      <c r="K1" s="81"/>
      <c r="L1" s="31" t="s">
        <v>19</v>
      </c>
      <c r="N1" s="79">
        <v>45319</v>
      </c>
      <c r="O1" s="79"/>
      <c r="P1" s="32"/>
    </row>
    <row r="4" spans="1:16" ht="15" customHeight="1" x14ac:dyDescent="0.25">
      <c r="A4" s="1" t="s">
        <v>26</v>
      </c>
      <c r="B4" s="7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Банщиков</v>
      </c>
      <c r="C4" s="75"/>
      <c r="D4" s="33">
        <v>13</v>
      </c>
      <c r="E4" s="34"/>
    </row>
    <row r="5" spans="1:16" ht="15" customHeight="1" x14ac:dyDescent="0.25">
      <c r="A5" s="1">
        <v>3</v>
      </c>
      <c r="E5" s="35"/>
    </row>
    <row r="6" spans="1:16" ht="15" customHeight="1" x14ac:dyDescent="0.25">
      <c r="B6" s="36" t="s">
        <v>6</v>
      </c>
      <c r="C6" s="32">
        <v>2</v>
      </c>
      <c r="E6" s="37"/>
      <c r="F6" s="76" t="str">
        <f ca="1">IF(ISBLANK(D4),"",IF(D4&gt;D8,B4,B8))</f>
        <v>Банщиков</v>
      </c>
      <c r="G6" s="75"/>
      <c r="H6" s="33">
        <v>13</v>
      </c>
      <c r="I6" s="34"/>
    </row>
    <row r="7" spans="1:16" ht="15" customHeight="1" x14ac:dyDescent="0.25">
      <c r="E7" s="37"/>
      <c r="I7" s="35"/>
    </row>
    <row r="8" spans="1:16" ht="15" customHeight="1" x14ac:dyDescent="0.25">
      <c r="A8" s="1" t="s">
        <v>27</v>
      </c>
      <c r="B8" s="7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Пелевин</v>
      </c>
      <c r="C8" s="75"/>
      <c r="D8" s="33">
        <v>5</v>
      </c>
      <c r="E8" s="38"/>
      <c r="I8" s="37"/>
    </row>
    <row r="9" spans="1:16" ht="15" customHeight="1" x14ac:dyDescent="0.25">
      <c r="A9" s="1">
        <v>4</v>
      </c>
      <c r="I9" s="37"/>
    </row>
    <row r="10" spans="1:16" ht="15" customHeight="1" x14ac:dyDescent="0.25">
      <c r="G10" s="36" t="s">
        <v>6</v>
      </c>
      <c r="H10" s="32">
        <v>7</v>
      </c>
      <c r="I10" s="37"/>
      <c r="J10" s="76" t="str">
        <f ca="1">IF(ISBLANK(H6),"",IF(H6&gt;H14,F6,F14))</f>
        <v>Банщиков</v>
      </c>
      <c r="K10" s="74"/>
      <c r="L10" s="33">
        <v>10</v>
      </c>
      <c r="M10" s="34"/>
    </row>
    <row r="11" spans="1:16" ht="15" customHeight="1" x14ac:dyDescent="0.25">
      <c r="I11" s="37"/>
      <c r="M11" s="35"/>
    </row>
    <row r="12" spans="1:16" ht="15" customHeight="1" x14ac:dyDescent="0.25">
      <c r="A12" s="1" t="s">
        <v>30</v>
      </c>
      <c r="B12" s="7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Гришков</v>
      </c>
      <c r="C12" s="75"/>
      <c r="D12" s="33">
        <v>12</v>
      </c>
      <c r="E12" s="34"/>
      <c r="I12" s="37"/>
      <c r="M12" s="37"/>
    </row>
    <row r="13" spans="1:16" ht="15" customHeight="1" x14ac:dyDescent="0.25">
      <c r="A13" s="1">
        <v>3</v>
      </c>
      <c r="E13" s="35"/>
      <c r="I13" s="37"/>
      <c r="M13" s="37"/>
    </row>
    <row r="14" spans="1:16" ht="15" customHeight="1" x14ac:dyDescent="0.25">
      <c r="B14" s="36" t="s">
        <v>6</v>
      </c>
      <c r="C14" s="32">
        <v>1</v>
      </c>
      <c r="E14" s="37"/>
      <c r="F14" s="76" t="str">
        <f ca="1">IF(ISBLANK(D12),"",IF(D12&gt;D16,B12,B16))</f>
        <v>Иванов</v>
      </c>
      <c r="G14" s="75"/>
      <c r="H14" s="33">
        <v>8</v>
      </c>
      <c r="I14" s="38"/>
      <c r="M14" s="37"/>
    </row>
    <row r="15" spans="1:16" ht="15" customHeight="1" x14ac:dyDescent="0.25">
      <c r="E15" s="37"/>
      <c r="M15" s="37"/>
    </row>
    <row r="16" spans="1:16" ht="15" customHeight="1" x14ac:dyDescent="0.25">
      <c r="A16" s="1" t="s">
        <v>31</v>
      </c>
      <c r="B16" s="7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Иванов</v>
      </c>
      <c r="C16" s="75"/>
      <c r="D16" s="33">
        <v>13</v>
      </c>
      <c r="E16" s="38"/>
      <c r="M16" s="37"/>
    </row>
    <row r="17" spans="1:17" ht="15" customHeight="1" x14ac:dyDescent="0.25">
      <c r="A17" s="1">
        <v>4</v>
      </c>
      <c r="M17" s="37"/>
    </row>
    <row r="18" spans="1:17" ht="15" customHeight="1" x14ac:dyDescent="0.25">
      <c r="K18" s="36" t="s">
        <v>6</v>
      </c>
      <c r="L18" s="32" t="s">
        <v>24</v>
      </c>
      <c r="M18" s="37"/>
      <c r="N18" s="76" t="str">
        <f ca="1">IF(ISBLANK(L10),"",IF(L10&gt;L26,J10,J26))</f>
        <v>Трутнев</v>
      </c>
      <c r="O18" s="74"/>
      <c r="P18" s="33">
        <v>11</v>
      </c>
      <c r="Q18" s="34"/>
    </row>
    <row r="19" spans="1:17" ht="15" customHeight="1" x14ac:dyDescent="0.25">
      <c r="M19" s="37"/>
      <c r="P19" s="39"/>
      <c r="Q19" s="35"/>
    </row>
    <row r="20" spans="1:17" ht="15" customHeight="1" x14ac:dyDescent="0.25">
      <c r="A20" s="1" t="s">
        <v>28</v>
      </c>
      <c r="B20" s="74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Попов</v>
      </c>
      <c r="C20" s="75"/>
      <c r="D20" s="33">
        <v>13</v>
      </c>
      <c r="E20" s="34"/>
      <c r="M20" s="37"/>
      <c r="Q20" s="37"/>
    </row>
    <row r="21" spans="1:17" ht="15" customHeight="1" x14ac:dyDescent="0.25">
      <c r="A21" s="1">
        <v>3</v>
      </c>
      <c r="E21" s="35"/>
      <c r="M21" s="37"/>
      <c r="Q21" s="37"/>
    </row>
    <row r="22" spans="1:17" ht="15" customHeight="1" x14ac:dyDescent="0.25">
      <c r="B22" s="36" t="s">
        <v>6</v>
      </c>
      <c r="C22" s="32">
        <v>4</v>
      </c>
      <c r="E22" s="37"/>
      <c r="F22" s="76" t="str">
        <f ca="1">IF(ISBLANK(D20),"",IF(D20&gt;D24,B20,B24))</f>
        <v>Попов</v>
      </c>
      <c r="G22" s="75"/>
      <c r="H22" s="33">
        <v>4</v>
      </c>
      <c r="I22" s="34"/>
      <c r="M22" s="37"/>
      <c r="Q22" s="37"/>
    </row>
    <row r="23" spans="1:17" ht="15" customHeight="1" x14ac:dyDescent="0.25">
      <c r="C23" s="32"/>
      <c r="E23" s="37"/>
      <c r="I23" s="35"/>
      <c r="M23" s="37"/>
      <c r="Q23" s="37"/>
    </row>
    <row r="24" spans="1:17" ht="15" customHeight="1" x14ac:dyDescent="0.25">
      <c r="A24" s="1" t="s">
        <v>29</v>
      </c>
      <c r="B24" s="74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Кувакин</v>
      </c>
      <c r="C24" s="75"/>
      <c r="D24" s="33">
        <v>12</v>
      </c>
      <c r="E24" s="38"/>
      <c r="I24" s="37"/>
      <c r="M24" s="37"/>
      <c r="Q24" s="37"/>
    </row>
    <row r="25" spans="1:17" ht="15" customHeight="1" x14ac:dyDescent="0.25">
      <c r="A25" s="1">
        <v>4</v>
      </c>
      <c r="C25" s="32"/>
      <c r="I25" s="37"/>
      <c r="M25" s="37"/>
      <c r="Q25" s="37"/>
    </row>
    <row r="26" spans="1:17" ht="15" customHeight="1" x14ac:dyDescent="0.25">
      <c r="C26" s="32"/>
      <c r="G26" s="36" t="s">
        <v>6</v>
      </c>
      <c r="H26" s="32">
        <v>8</v>
      </c>
      <c r="I26" s="37"/>
      <c r="J26" s="76" t="str">
        <f ca="1">IF(ISBLANK(H22),"",IF(H22&gt;H30,F22,F30))</f>
        <v>Трутнев</v>
      </c>
      <c r="K26" s="75"/>
      <c r="L26" s="33">
        <v>13</v>
      </c>
      <c r="M26" s="38"/>
      <c r="Q26" s="37"/>
    </row>
    <row r="27" spans="1:17" ht="15" customHeight="1" x14ac:dyDescent="0.25">
      <c r="C27" s="32"/>
      <c r="I27" s="37"/>
      <c r="Q27" s="37"/>
    </row>
    <row r="28" spans="1:17" ht="15" customHeight="1" x14ac:dyDescent="0.25">
      <c r="A28" s="1" t="s">
        <v>32</v>
      </c>
      <c r="B28" s="74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Бейгер</v>
      </c>
      <c r="C28" s="75"/>
      <c r="D28" s="33">
        <v>4</v>
      </c>
      <c r="E28" s="34"/>
      <c r="I28" s="37"/>
      <c r="Q28" s="37"/>
    </row>
    <row r="29" spans="1:17" ht="15" customHeight="1" x14ac:dyDescent="0.25">
      <c r="A29" s="1">
        <v>3</v>
      </c>
      <c r="C29" s="32"/>
      <c r="E29" s="35"/>
      <c r="I29" s="37"/>
      <c r="Q29" s="37"/>
    </row>
    <row r="30" spans="1:17" ht="15" customHeight="1" x14ac:dyDescent="0.25">
      <c r="B30" s="36" t="s">
        <v>6</v>
      </c>
      <c r="C30" s="32">
        <v>3</v>
      </c>
      <c r="E30" s="37"/>
      <c r="F30" s="76" t="str">
        <f ca="1">IF(ISBLANK(D28),"",IF(D28&gt;D32,B28,B32))</f>
        <v>Трутнев</v>
      </c>
      <c r="G30" s="75"/>
      <c r="H30" s="33">
        <v>13</v>
      </c>
      <c r="I30" s="38"/>
      <c r="Q30" s="37"/>
    </row>
    <row r="31" spans="1:17" ht="15" customHeight="1" x14ac:dyDescent="0.25">
      <c r="E31" s="37"/>
      <c r="Q31" s="37"/>
    </row>
    <row r="32" spans="1:17" ht="15" customHeight="1" x14ac:dyDescent="0.25">
      <c r="A32" s="1" t="s">
        <v>33</v>
      </c>
      <c r="B32" s="74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Трутнев</v>
      </c>
      <c r="C32" s="75"/>
      <c r="D32" s="33">
        <v>13</v>
      </c>
      <c r="E32" s="38"/>
      <c r="Q32" s="37"/>
    </row>
    <row r="33" spans="1:19" ht="15" customHeight="1" x14ac:dyDescent="0.25">
      <c r="A33" s="1">
        <v>4</v>
      </c>
      <c r="Q33" s="37"/>
    </row>
    <row r="34" spans="1:19" ht="15" customHeight="1" x14ac:dyDescent="0.25">
      <c r="O34" s="32" t="s">
        <v>6</v>
      </c>
      <c r="P34" s="32" t="s">
        <v>24</v>
      </c>
      <c r="Q34" s="37"/>
      <c r="R34" s="82" t="str">
        <f ca="1">IF(ISBLANK(P18),"",IF(P18&gt;P50,N18,N50))</f>
        <v>Шундрин</v>
      </c>
      <c r="S34" s="83"/>
    </row>
    <row r="35" spans="1:19" ht="15" customHeight="1" x14ac:dyDescent="0.25">
      <c r="Q35" s="37"/>
    </row>
    <row r="36" spans="1:19" ht="15" customHeight="1" x14ac:dyDescent="0.25">
      <c r="A36" s="1" t="s">
        <v>26</v>
      </c>
      <c r="B36" s="74" t="str">
        <f ca="1">IF(LEFT(A37,1)="-",IF(ISBLANK(INDIRECT(ADDRESS(2^MID(A37,2,1)+2+(MID(A37,3,2)-1)*2^(MID(A37,2,1)+2),MID(A37,2,1)*4,,,A36))),"",IF(INDIRECT(ADDRESS(2^MID(A37,2,1)+2+(MID(A37,3,2)-1)*2^(MID(A37,2,1)+2),MID(A37,2,1)*4,,,A36))&gt;INDIRECT(ADDRESS(2^(1+MID(A37,2,1))+2^MID(A37,2,1)+2+(MID(A37,3,2)-1)*2^(MID(A37,2,1)+2),MID(A37,2,1)*4,,,A36)),INDIRECT(ADDRESS(2^(1+MID(A37,2,1))+2^MID(A37,2,1)+2+(MID(A37,3,2)-1)*2^(MID(A37,2,1)+2),MID(A37,2,1)*4-2,,,A36)),INDIRECT(ADDRESS(2^MID(A37,2,1)+2+(MID(A37,3,2)-1)*2^(MID(A37,2,1)+2),MID(A37,2,1)*4-2,,,A36)))),IF(LEFT(A36,1)="X",IFERROR(INDIRECT(ADDRESS(MATCH(A37,OFFSET(INDIRECT(ADDRESS(1,3,,,A36)),0,0,200,1),0),2,,,A36)),""),IFERROR(INDIRECT(ADDRESS(MATCH(A37,OFFSET(INDIRECT(ADDRESS(3,2,,,A36)),1,6+MAX(OFFSET(INDIRECT(ADDRESS(3,2,,,A36)),0,0,1,20)),2*MAX(OFFSET(INDIRECT(ADDRESS(3,2,,,A36)),0,0,1,20)),1),0)+3,3,,,A36)),"")))</f>
        <v>Новиков</v>
      </c>
      <c r="C36" s="75"/>
      <c r="D36" s="33">
        <v>7</v>
      </c>
      <c r="E36" s="34"/>
      <c r="Q36" s="37"/>
    </row>
    <row r="37" spans="1:19" ht="15" customHeight="1" x14ac:dyDescent="0.25">
      <c r="A37" s="1">
        <v>4</v>
      </c>
      <c r="E37" s="35"/>
      <c r="Q37" s="37"/>
    </row>
    <row r="38" spans="1:19" ht="15" customHeight="1" x14ac:dyDescent="0.25">
      <c r="B38" s="36" t="s">
        <v>6</v>
      </c>
      <c r="C38" s="32">
        <v>6</v>
      </c>
      <c r="E38" s="37"/>
      <c r="F38" s="76" t="str">
        <f ca="1">IF(ISBLANK(D36),"",IF(D36&gt;D40,B36,B40))</f>
        <v>Федотовский</v>
      </c>
      <c r="G38" s="75"/>
      <c r="H38" s="33">
        <v>13</v>
      </c>
      <c r="I38" s="34"/>
      <c r="Q38" s="37"/>
    </row>
    <row r="39" spans="1:19" ht="15" customHeight="1" x14ac:dyDescent="0.25">
      <c r="E39" s="37"/>
      <c r="I39" s="35"/>
      <c r="Q39" s="37"/>
    </row>
    <row r="40" spans="1:19" ht="15" customHeight="1" x14ac:dyDescent="0.25">
      <c r="A40" s="1" t="s">
        <v>29</v>
      </c>
      <c r="B40" s="74" t="str">
        <f ca="1">IF(LEFT(A41,1)="-",IF(ISBLANK(INDIRECT(ADDRESS(2^MID(A41,2,1)+2+(MID(A41,3,2)-1)*2^(MID(A41,2,1)+2),MID(A41,2,1)*4,,,A40))),"",IF(INDIRECT(ADDRESS(2^MID(A41,2,1)+2+(MID(A41,3,2)-1)*2^(MID(A41,2,1)+2),MID(A41,2,1)*4,,,A40))&gt;INDIRECT(ADDRESS(2^(1+MID(A41,2,1))+2^MID(A41,2,1)+2+(MID(A41,3,2)-1)*2^(MID(A41,2,1)+2),MID(A41,2,1)*4,,,A40)),INDIRECT(ADDRESS(2^(1+MID(A41,2,1))+2^MID(A41,2,1)+2+(MID(A41,3,2)-1)*2^(MID(A41,2,1)+2),MID(A41,2,1)*4-2,,,A40)),INDIRECT(ADDRESS(2^MID(A41,2,1)+2+(MID(A41,3,2)-1)*2^(MID(A41,2,1)+2),MID(A41,2,1)*4-2,,,A40)))),IF(LEFT(A40,1)="X",IFERROR(INDIRECT(ADDRESS(MATCH(A41,OFFSET(INDIRECT(ADDRESS(1,3,,,A40)),0,0,200,1),0),2,,,A40)),""),IFERROR(INDIRECT(ADDRESS(MATCH(A41,OFFSET(INDIRECT(ADDRESS(3,2,,,A40)),1,6+MAX(OFFSET(INDIRECT(ADDRESS(3,2,,,A40)),0,0,1,20)),2*MAX(OFFSET(INDIRECT(ADDRESS(3,2,,,A40)),0,0,1,20)),1),0)+3,3,,,A40)),"")))</f>
        <v>Федотовский</v>
      </c>
      <c r="C40" s="75"/>
      <c r="D40" s="33">
        <v>13</v>
      </c>
      <c r="E40" s="38"/>
      <c r="I40" s="37"/>
      <c r="Q40" s="37"/>
    </row>
    <row r="41" spans="1:19" ht="15" customHeight="1" x14ac:dyDescent="0.25">
      <c r="A41" s="1">
        <v>3</v>
      </c>
      <c r="I41" s="37"/>
      <c r="Q41" s="37"/>
    </row>
    <row r="42" spans="1:19" ht="15" customHeight="1" x14ac:dyDescent="0.25">
      <c r="G42" s="36" t="s">
        <v>6</v>
      </c>
      <c r="H42" s="32">
        <v>6</v>
      </c>
      <c r="I42" s="37"/>
      <c r="J42" s="76" t="str">
        <f ca="1">IF(ISBLANK(H38),"",IF(H38&gt;H46,F38,F46))</f>
        <v>Федотовский</v>
      </c>
      <c r="K42" s="74"/>
      <c r="L42" s="33">
        <v>8</v>
      </c>
      <c r="M42" s="34"/>
      <c r="Q42" s="37"/>
    </row>
    <row r="43" spans="1:19" ht="15" customHeight="1" x14ac:dyDescent="0.25">
      <c r="I43" s="37"/>
      <c r="M43" s="35"/>
      <c r="Q43" s="37"/>
    </row>
    <row r="44" spans="1:19" ht="15" customHeight="1" x14ac:dyDescent="0.25">
      <c r="A44" s="1" t="s">
        <v>30</v>
      </c>
      <c r="B44" s="74" t="str">
        <f ca="1">IF(LEFT(A45,1)="-",IF(ISBLANK(INDIRECT(ADDRESS(2^MID(A45,2,1)+2+(MID(A45,3,2)-1)*2^(MID(A45,2,1)+2),MID(A45,2,1)*4,,,A44))),"",IF(INDIRECT(ADDRESS(2^MID(A45,2,1)+2+(MID(A45,3,2)-1)*2^(MID(A45,2,1)+2),MID(A45,2,1)*4,,,A44))&gt;INDIRECT(ADDRESS(2^(1+MID(A45,2,1))+2^MID(A45,2,1)+2+(MID(A45,3,2)-1)*2^(MID(A45,2,1)+2),MID(A45,2,1)*4,,,A44)),INDIRECT(ADDRESS(2^(1+MID(A45,2,1))+2^MID(A45,2,1)+2+(MID(A45,3,2)-1)*2^(MID(A45,2,1)+2),MID(A45,2,1)*4-2,,,A44)),INDIRECT(ADDRESS(2^MID(A45,2,1)+2+(MID(A45,3,2)-1)*2^(MID(A45,2,1)+2),MID(A45,2,1)*4-2,,,A44)))),IF(LEFT(A44,1)="X",IFERROR(INDIRECT(ADDRESS(MATCH(A45,OFFSET(INDIRECT(ADDRESS(1,3,,,A44)),0,0,200,1),0),2,,,A44)),""),IFERROR(INDIRECT(ADDRESS(MATCH(A45,OFFSET(INDIRECT(ADDRESS(3,2,,,A44)),1,6+MAX(OFFSET(INDIRECT(ADDRESS(3,2,,,A44)),0,0,1,20)),2*MAX(OFFSET(INDIRECT(ADDRESS(3,2,,,A44)),0,0,1,20)),1),0)+3,3,,,A44)),"")))</f>
        <v>Капов</v>
      </c>
      <c r="C44" s="75"/>
      <c r="D44" s="33">
        <v>9</v>
      </c>
      <c r="E44" s="34"/>
      <c r="I44" s="37"/>
      <c r="M44" s="37"/>
      <c r="Q44" s="37"/>
    </row>
    <row r="45" spans="1:19" ht="15" customHeight="1" x14ac:dyDescent="0.25">
      <c r="A45" s="1">
        <v>4</v>
      </c>
      <c r="E45" s="35"/>
      <c r="I45" s="37"/>
      <c r="M45" s="37"/>
      <c r="Q45" s="37"/>
    </row>
    <row r="46" spans="1:19" ht="15" customHeight="1" x14ac:dyDescent="0.25">
      <c r="B46" s="36" t="s">
        <v>6</v>
      </c>
      <c r="C46" s="32">
        <v>5</v>
      </c>
      <c r="E46" s="37"/>
      <c r="F46" s="76" t="str">
        <f ca="1">IF(ISBLANK(D44),"",IF(D44&gt;D48,B44,B48))</f>
        <v>Хмылев</v>
      </c>
      <c r="G46" s="75"/>
      <c r="H46" s="33">
        <v>10</v>
      </c>
      <c r="I46" s="38"/>
      <c r="M46" s="37"/>
      <c r="Q46" s="37"/>
    </row>
    <row r="47" spans="1:19" ht="15" customHeight="1" x14ac:dyDescent="0.25">
      <c r="E47" s="37"/>
      <c r="M47" s="37"/>
      <c r="Q47" s="37"/>
    </row>
    <row r="48" spans="1:19" ht="15" customHeight="1" x14ac:dyDescent="0.25">
      <c r="A48" s="1" t="s">
        <v>33</v>
      </c>
      <c r="B48" s="74" t="str">
        <f ca="1">IF(LEFT(A49,1)="-",IF(ISBLANK(INDIRECT(ADDRESS(2^MID(A49,2,1)+2+(MID(A49,3,2)-1)*2^(MID(A49,2,1)+2),MID(A49,2,1)*4,,,A48))),"",IF(INDIRECT(ADDRESS(2^MID(A49,2,1)+2+(MID(A49,3,2)-1)*2^(MID(A49,2,1)+2),MID(A49,2,1)*4,,,A48))&gt;INDIRECT(ADDRESS(2^(1+MID(A49,2,1))+2^MID(A49,2,1)+2+(MID(A49,3,2)-1)*2^(MID(A49,2,1)+2),MID(A49,2,1)*4,,,A48)),INDIRECT(ADDRESS(2^(1+MID(A49,2,1))+2^MID(A49,2,1)+2+(MID(A49,3,2)-1)*2^(MID(A49,2,1)+2),MID(A49,2,1)*4-2,,,A48)),INDIRECT(ADDRESS(2^MID(A49,2,1)+2+(MID(A49,3,2)-1)*2^(MID(A49,2,1)+2),MID(A49,2,1)*4-2,,,A48)))),IF(LEFT(A48,1)="X",IFERROR(INDIRECT(ADDRESS(MATCH(A49,OFFSET(INDIRECT(ADDRESS(1,3,,,A48)),0,0,200,1),0),2,,,A48)),""),IFERROR(INDIRECT(ADDRESS(MATCH(A49,OFFSET(INDIRECT(ADDRESS(3,2,,,A48)),1,6+MAX(OFFSET(INDIRECT(ADDRESS(3,2,,,A48)),0,0,1,20)),2*MAX(OFFSET(INDIRECT(ADDRESS(3,2,,,A48)),0,0,1,20)),1),0)+3,3,,,A48)),"")))</f>
        <v>Хмылев</v>
      </c>
      <c r="C48" s="75"/>
      <c r="D48" s="33">
        <v>13</v>
      </c>
      <c r="E48" s="38"/>
      <c r="M48" s="37"/>
      <c r="Q48" s="37"/>
    </row>
    <row r="49" spans="1:17" ht="15" customHeight="1" x14ac:dyDescent="0.25">
      <c r="A49" s="1">
        <v>3</v>
      </c>
      <c r="M49" s="37"/>
      <c r="Q49" s="37"/>
    </row>
    <row r="50" spans="1:17" ht="15" customHeight="1" x14ac:dyDescent="0.25">
      <c r="K50" s="36" t="s">
        <v>6</v>
      </c>
      <c r="L50" s="32" t="s">
        <v>25</v>
      </c>
      <c r="M50" s="37"/>
      <c r="N50" s="76" t="str">
        <f ca="1">IF(ISBLANK(L42),"",IF(L42&gt;L58,J42,J58))</f>
        <v>Шундрин</v>
      </c>
      <c r="O50" s="74"/>
      <c r="P50" s="33">
        <v>13</v>
      </c>
      <c r="Q50" s="38"/>
    </row>
    <row r="51" spans="1:17" ht="15" customHeight="1" x14ac:dyDescent="0.25">
      <c r="M51" s="37"/>
    </row>
    <row r="52" spans="1:17" ht="15" customHeight="1" x14ac:dyDescent="0.25">
      <c r="A52" s="1" t="s">
        <v>28</v>
      </c>
      <c r="B52" s="74" t="str">
        <f ca="1">IF(LEFT(A53,1)="-",IF(ISBLANK(INDIRECT(ADDRESS(2^MID(A53,2,1)+2+(MID(A53,3,2)-1)*2^(MID(A53,2,1)+2),MID(A53,2,1)*4,,,A52))),"",IF(INDIRECT(ADDRESS(2^MID(A53,2,1)+2+(MID(A53,3,2)-1)*2^(MID(A53,2,1)+2),MID(A53,2,1)*4,,,A52))&gt;INDIRECT(ADDRESS(2^(1+MID(A53,2,1))+2^MID(A53,2,1)+2+(MID(A53,3,2)-1)*2^(MID(A53,2,1)+2),MID(A53,2,1)*4,,,A52)),INDIRECT(ADDRESS(2^(1+MID(A53,2,1))+2^MID(A53,2,1)+2+(MID(A53,3,2)-1)*2^(MID(A53,2,1)+2),MID(A53,2,1)*4-2,,,A52)),INDIRECT(ADDRESS(2^MID(A53,2,1)+2+(MID(A53,3,2)-1)*2^(MID(A53,2,1)+2),MID(A53,2,1)*4-2,,,A52)))),IF(LEFT(A52,1)="X",IFERROR(INDIRECT(ADDRESS(MATCH(A53,OFFSET(INDIRECT(ADDRESS(1,3,,,A52)),0,0,200,1),0),2,,,A52)),""),IFERROR(INDIRECT(ADDRESS(MATCH(A53,OFFSET(INDIRECT(ADDRESS(3,2,,,A52)),1,6+MAX(OFFSET(INDIRECT(ADDRESS(3,2,,,A52)),0,0,1,20)),2*MAX(OFFSET(INDIRECT(ADDRESS(3,2,,,A52)),0,0,1,20)),1),0)+3,3,,,A52)),"")))</f>
        <v>Поляков</v>
      </c>
      <c r="C52" s="75"/>
      <c r="D52" s="33">
        <v>6</v>
      </c>
      <c r="E52" s="34"/>
      <c r="M52" s="37"/>
    </row>
    <row r="53" spans="1:17" ht="15" customHeight="1" x14ac:dyDescent="0.25">
      <c r="A53" s="1">
        <v>4</v>
      </c>
      <c r="E53" s="35"/>
      <c r="M53" s="37"/>
    </row>
    <row r="54" spans="1:17" ht="15" customHeight="1" x14ac:dyDescent="0.25">
      <c r="B54" s="36" t="s">
        <v>6</v>
      </c>
      <c r="C54" s="32">
        <v>8</v>
      </c>
      <c r="E54" s="37"/>
      <c r="F54" s="76" t="str">
        <f ca="1">IF(ISBLANK(D52),"",IF(D52&gt;D56,B52,B56))</f>
        <v>Шундрин</v>
      </c>
      <c r="G54" s="75"/>
      <c r="H54" s="33">
        <v>11</v>
      </c>
      <c r="I54" s="34"/>
      <c r="M54" s="37"/>
    </row>
    <row r="55" spans="1:17" ht="15" customHeight="1" x14ac:dyDescent="0.25">
      <c r="E55" s="37"/>
      <c r="I55" s="35"/>
      <c r="M55" s="37"/>
    </row>
    <row r="56" spans="1:17" ht="15" customHeight="1" x14ac:dyDescent="0.25">
      <c r="A56" s="1" t="s">
        <v>27</v>
      </c>
      <c r="B56" s="74" t="str">
        <f ca="1">IF(LEFT(A57,1)="-",IF(ISBLANK(INDIRECT(ADDRESS(2^MID(A57,2,1)+2+(MID(A57,3,2)-1)*2^(MID(A57,2,1)+2),MID(A57,2,1)*4,,,A56))),"",IF(INDIRECT(ADDRESS(2^MID(A57,2,1)+2+(MID(A57,3,2)-1)*2^(MID(A57,2,1)+2),MID(A57,2,1)*4,,,A56))&gt;INDIRECT(ADDRESS(2^(1+MID(A57,2,1))+2^MID(A57,2,1)+2+(MID(A57,3,2)-1)*2^(MID(A57,2,1)+2),MID(A57,2,1)*4,,,A56)),INDIRECT(ADDRESS(2^(1+MID(A57,2,1))+2^MID(A57,2,1)+2+(MID(A57,3,2)-1)*2^(MID(A57,2,1)+2),MID(A57,2,1)*4-2,,,A56)),INDIRECT(ADDRESS(2^MID(A57,2,1)+2+(MID(A57,3,2)-1)*2^(MID(A57,2,1)+2),MID(A57,2,1)*4-2,,,A56)))),IF(LEFT(A56,1)="X",IFERROR(INDIRECT(ADDRESS(MATCH(A57,OFFSET(INDIRECT(ADDRESS(1,3,,,A56)),0,0,200,1),0),2,,,A56)),""),IFERROR(INDIRECT(ADDRESS(MATCH(A57,OFFSET(INDIRECT(ADDRESS(3,2,,,A56)),1,6+MAX(OFFSET(INDIRECT(ADDRESS(3,2,,,A56)),0,0,1,20)),2*MAX(OFFSET(INDIRECT(ADDRESS(3,2,,,A56)),0,0,1,20)),1),0)+3,3,,,A56)),"")))</f>
        <v>Шундрин</v>
      </c>
      <c r="C56" s="75"/>
      <c r="D56" s="33">
        <v>12</v>
      </c>
      <c r="E56" s="38"/>
      <c r="I56" s="37"/>
      <c r="M56" s="37"/>
    </row>
    <row r="57" spans="1:17" ht="15" customHeight="1" x14ac:dyDescent="0.25">
      <c r="A57" s="1">
        <v>3</v>
      </c>
      <c r="I57" s="37"/>
      <c r="M57" s="37"/>
    </row>
    <row r="58" spans="1:17" ht="15" customHeight="1" x14ac:dyDescent="0.25">
      <c r="G58" s="36" t="s">
        <v>6</v>
      </c>
      <c r="H58" s="32">
        <v>5</v>
      </c>
      <c r="I58" s="37"/>
      <c r="J58" s="76" t="str">
        <f ca="1">IF(ISBLANK(H54),"",IF(H54&gt;H62,F54,F62))</f>
        <v>Шундрин</v>
      </c>
      <c r="K58" s="75"/>
      <c r="L58" s="33">
        <v>13</v>
      </c>
      <c r="M58" s="38"/>
    </row>
    <row r="59" spans="1:17" ht="15" customHeight="1" x14ac:dyDescent="0.25">
      <c r="I59" s="37"/>
    </row>
    <row r="60" spans="1:17" ht="15" customHeight="1" x14ac:dyDescent="0.25">
      <c r="A60" s="1" t="s">
        <v>31</v>
      </c>
      <c r="B60" s="74" t="str">
        <f ca="1">IF(LEFT(A61,1)="-",IF(ISBLANK(INDIRECT(ADDRESS(2^MID(A61,2,1)+2+(MID(A61,3,2)-1)*2^(MID(A61,2,1)+2),MID(A61,2,1)*4,,,A60))),"",IF(INDIRECT(ADDRESS(2^MID(A61,2,1)+2+(MID(A61,3,2)-1)*2^(MID(A61,2,1)+2),MID(A61,2,1)*4,,,A60))&gt;INDIRECT(ADDRESS(2^(1+MID(A61,2,1))+2^MID(A61,2,1)+2+(MID(A61,3,2)-1)*2^(MID(A61,2,1)+2),MID(A61,2,1)*4,,,A60)),INDIRECT(ADDRESS(2^(1+MID(A61,2,1))+2^MID(A61,2,1)+2+(MID(A61,3,2)-1)*2^(MID(A61,2,1)+2),MID(A61,2,1)*4-2,,,A60)),INDIRECT(ADDRESS(2^MID(A61,2,1)+2+(MID(A61,3,2)-1)*2^(MID(A61,2,1)+2),MID(A61,2,1)*4-2,,,A60)))),IF(LEFT(A60,1)="X",IFERROR(INDIRECT(ADDRESS(MATCH(A61,OFFSET(INDIRECT(ADDRESS(1,3,,,A60)),0,0,200,1),0),2,,,A60)),""),IFERROR(INDIRECT(ADDRESS(MATCH(A61,OFFSET(INDIRECT(ADDRESS(3,2,,,A60)),1,6+MAX(OFFSET(INDIRECT(ADDRESS(3,2,,,A60)),0,0,1,20)),2*MAX(OFFSET(INDIRECT(ADDRESS(3,2,,,A60)),0,0,1,20)),1),0)+3,3,,,A60)),"")))</f>
        <v>Осокин</v>
      </c>
      <c r="C60" s="75"/>
      <c r="D60" s="33">
        <v>10</v>
      </c>
      <c r="E60" s="34"/>
      <c r="I60" s="37"/>
    </row>
    <row r="61" spans="1:17" ht="15" customHeight="1" x14ac:dyDescent="0.25">
      <c r="A61" s="1">
        <v>3</v>
      </c>
      <c r="E61" s="35"/>
      <c r="I61" s="37"/>
    </row>
    <row r="62" spans="1:17" ht="15" customHeight="1" x14ac:dyDescent="0.25">
      <c r="B62" s="36" t="s">
        <v>6</v>
      </c>
      <c r="C62" s="32">
        <v>7</v>
      </c>
      <c r="E62" s="37"/>
      <c r="F62" s="76" t="str">
        <f ca="1">IF(ISBLANK(D60),"",IF(D60&gt;D64,B60,B64))</f>
        <v>Изместьев</v>
      </c>
      <c r="G62" s="75"/>
      <c r="H62" s="33">
        <v>8</v>
      </c>
      <c r="I62" s="38"/>
    </row>
    <row r="63" spans="1:17" ht="15" customHeight="1" x14ac:dyDescent="0.25">
      <c r="C63" s="32"/>
      <c r="E63" s="37"/>
    </row>
    <row r="64" spans="1:17" ht="15" customHeight="1" x14ac:dyDescent="0.25">
      <c r="A64" s="1" t="s">
        <v>32</v>
      </c>
      <c r="B64" s="74" t="str">
        <f ca="1">IF(LEFT(A65,1)="-",IF(ISBLANK(INDIRECT(ADDRESS(2^MID(A65,2,1)+2+(MID(A65,3,2)-1)*2^(MID(A65,2,1)+2),MID(A65,2,1)*4,,,A64))),"",IF(INDIRECT(ADDRESS(2^MID(A65,2,1)+2+(MID(A65,3,2)-1)*2^(MID(A65,2,1)+2),MID(A65,2,1)*4,,,A64))&gt;INDIRECT(ADDRESS(2^(1+MID(A65,2,1))+2^MID(A65,2,1)+2+(MID(A65,3,2)-1)*2^(MID(A65,2,1)+2),MID(A65,2,1)*4,,,A64)),INDIRECT(ADDRESS(2^(1+MID(A65,2,1))+2^MID(A65,2,1)+2+(MID(A65,3,2)-1)*2^(MID(A65,2,1)+2),MID(A65,2,1)*4-2,,,A64)),INDIRECT(ADDRESS(2^MID(A65,2,1)+2+(MID(A65,3,2)-1)*2^(MID(A65,2,1)+2),MID(A65,2,1)*4-2,,,A64)))),IF(LEFT(A64,1)="X",IFERROR(INDIRECT(ADDRESS(MATCH(A65,OFFSET(INDIRECT(ADDRESS(1,3,,,A64)),0,0,200,1),0),2,,,A64)),""),IFERROR(INDIRECT(ADDRESS(MATCH(A65,OFFSET(INDIRECT(ADDRESS(3,2,,,A64)),1,6+MAX(OFFSET(INDIRECT(ADDRESS(3,2,,,A64)),0,0,1,20)),2*MAX(OFFSET(INDIRECT(ADDRESS(3,2,,,A64)),0,0,1,20)),1),0)+3,3,,,A64)),"")))</f>
        <v>Изместьев</v>
      </c>
      <c r="C64" s="75"/>
      <c r="D64" s="33">
        <v>13</v>
      </c>
      <c r="E64" s="38"/>
    </row>
    <row r="65" spans="1:7" x14ac:dyDescent="0.25">
      <c r="A65" s="1">
        <v>4</v>
      </c>
    </row>
    <row r="66" spans="1:7" x14ac:dyDescent="0.25">
      <c r="C66" s="31" t="s">
        <v>20</v>
      </c>
    </row>
    <row r="68" spans="1:7" ht="15" customHeight="1" x14ac:dyDescent="0.25">
      <c r="B68" s="74" t="str">
        <f ca="1">IF(ISBLANK(L10),"",IF(L10&gt;L26,J26,J10))</f>
        <v>Банщиков</v>
      </c>
      <c r="C68" s="75"/>
      <c r="D68" s="33">
        <v>10</v>
      </c>
      <c r="E68" s="34"/>
      <c r="F68" s="80"/>
      <c r="G68" s="80"/>
    </row>
    <row r="69" spans="1:7" ht="15" customHeight="1" x14ac:dyDescent="0.25">
      <c r="E69" s="35"/>
    </row>
    <row r="70" spans="1:7" ht="15" customHeight="1" x14ac:dyDescent="0.25">
      <c r="B70" s="36" t="s">
        <v>6</v>
      </c>
      <c r="C70" s="32" t="s">
        <v>25</v>
      </c>
      <c r="E70" s="37"/>
      <c r="F70" s="76" t="str">
        <f ca="1">IF(ISBLANK(D68),"",IF(D68&gt;D72,B68,B72))</f>
        <v>Федотовский</v>
      </c>
      <c r="G70" s="74"/>
    </row>
    <row r="71" spans="1:7" ht="15" customHeight="1" x14ac:dyDescent="0.25">
      <c r="E71" s="37"/>
    </row>
    <row r="72" spans="1:7" ht="15" customHeight="1" x14ac:dyDescent="0.25">
      <c r="B72" s="74" t="str">
        <f ca="1">IF(ISBLANK(L42),"",IF(L42&gt;L58,J58,J42))</f>
        <v>Федотовский</v>
      </c>
      <c r="C72" s="75"/>
      <c r="D72" s="33">
        <v>13</v>
      </c>
      <c r="E72" s="38"/>
    </row>
    <row r="86" spans="12:12" ht="15" customHeight="1" x14ac:dyDescent="0.25">
      <c r="L86" s="32"/>
    </row>
  </sheetData>
  <mergeCells count="37">
    <mergeCell ref="J58:K58"/>
    <mergeCell ref="F54:G54"/>
    <mergeCell ref="B56:C56"/>
    <mergeCell ref="B72:C72"/>
    <mergeCell ref="B60:C60"/>
    <mergeCell ref="F62:G62"/>
    <mergeCell ref="B64:C64"/>
    <mergeCell ref="B68:C68"/>
    <mergeCell ref="F68:G68"/>
    <mergeCell ref="F70:G70"/>
    <mergeCell ref="B40:C40"/>
    <mergeCell ref="J42:K42"/>
    <mergeCell ref="B44:C44"/>
    <mergeCell ref="N50:O50"/>
    <mergeCell ref="B52:C52"/>
    <mergeCell ref="F46:G46"/>
    <mergeCell ref="B48:C48"/>
    <mergeCell ref="R34:S34"/>
    <mergeCell ref="B12:C12"/>
    <mergeCell ref="F14:G14"/>
    <mergeCell ref="B16:C16"/>
    <mergeCell ref="N18:O18"/>
    <mergeCell ref="B20:C20"/>
    <mergeCell ref="F22:G22"/>
    <mergeCell ref="B24:C24"/>
    <mergeCell ref="J26:K26"/>
    <mergeCell ref="B28:C28"/>
    <mergeCell ref="F30:G30"/>
    <mergeCell ref="B32:C32"/>
    <mergeCell ref="B36:C36"/>
    <mergeCell ref="F38:G38"/>
    <mergeCell ref="J10:K10"/>
    <mergeCell ref="B1:K1"/>
    <mergeCell ref="N1:O1"/>
    <mergeCell ref="B4:C4"/>
    <mergeCell ref="F6:G6"/>
    <mergeCell ref="B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N14" sqref="N14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12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98</v>
      </c>
      <c r="D4" s="56"/>
      <c r="E4" s="57"/>
      <c r="F4" s="6" t="s">
        <v>4</v>
      </c>
      <c r="G4" s="7" t="str">
        <f ca="1">INDIRECT(ADDRESS(21,6))&amp;":"&amp;INDIRECT(ADDRESS(21,7))</f>
        <v>7:13</v>
      </c>
      <c r="H4" s="7" t="str">
        <f ca="1">INDIRECT(ADDRESS(25,7))&amp;":"&amp;INDIRECT(ADDRESS(25,6))</f>
        <v>2:13</v>
      </c>
      <c r="I4" s="8" t="str">
        <f ca="1">INDIRECT(ADDRESS(16,6))&amp;":"&amp;INDIRECT(ADDRESS(16,7))</f>
        <v>13:11</v>
      </c>
      <c r="J4" s="61">
        <f ca="1">IF(COUNT(F5:I5)=0,"",COUNTIF(F5:I5,"&gt;0")+0.5*COUNTIF(F5:I5,0))</f>
        <v>1</v>
      </c>
      <c r="K4" s="9"/>
      <c r="L4" s="47">
        <v>3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-6</v>
      </c>
      <c r="H5" s="11">
        <f ca="1">IF(LEN(INDIRECT(ADDRESS(ROW()-1, COLUMN())))=1,"",INDIRECT(ADDRESS(25,7))-INDIRECT(ADDRESS(25,6)))</f>
        <v>-11</v>
      </c>
      <c r="I5" s="12">
        <f ca="1">IF(LEN(INDIRECT(ADDRESS(ROW()-1, COLUMN())))=1,"",INDIRECT(ADDRESS(16,6))-INDIRECT(ADDRESS(16,7)))</f>
        <v>2</v>
      </c>
      <c r="J5" s="62"/>
      <c r="K5" s="11">
        <f ca="1">IF(COUNT(F5:I5)=0,"",SUM(F5:I5))</f>
        <v>-15</v>
      </c>
      <c r="L5" s="48"/>
    </row>
    <row r="6" spans="1:13" ht="21" x14ac:dyDescent="0.25">
      <c r="B6" s="68">
        <v>2</v>
      </c>
      <c r="C6" s="58" t="s">
        <v>99</v>
      </c>
      <c r="D6" s="59"/>
      <c r="E6" s="60"/>
      <c r="F6" s="13" t="str">
        <f ca="1">INDIRECT(ADDRESS(21,7))&amp;":"&amp;INDIRECT(ADDRESS(21,6))</f>
        <v>13:7</v>
      </c>
      <c r="G6" s="14" t="s">
        <v>4</v>
      </c>
      <c r="H6" s="15" t="str">
        <f ca="1">INDIRECT(ADDRESS(17,6))&amp;":"&amp;INDIRECT(ADDRESS(17,7))</f>
        <v>5:13</v>
      </c>
      <c r="I6" s="16" t="str">
        <f ca="1">INDIRECT(ADDRESS(24,6))&amp;":"&amp;INDIRECT(ADDRESS(24,7))</f>
        <v>13:12</v>
      </c>
      <c r="J6" s="62">
        <f ca="1">IF(COUNT(F7:I7)=0,"",COUNTIF(F7:I7,"&gt;0")+0.5*COUNTIF(F7:I7,0))</f>
        <v>2</v>
      </c>
      <c r="K6" s="11"/>
      <c r="L6" s="48">
        <v>2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6</v>
      </c>
      <c r="G7" s="18" t="s">
        <v>4</v>
      </c>
      <c r="H7" s="11">
        <f ca="1">IF(LEN(INDIRECT(ADDRESS(ROW()-1, COLUMN())))=1,"",INDIRECT(ADDRESS(17,6))-INDIRECT(ADDRESS(17,7)))</f>
        <v>-8</v>
      </c>
      <c r="I7" s="12">
        <f ca="1">IF(LEN(INDIRECT(ADDRESS(ROW()-1, COLUMN())))=1,"",INDIRECT(ADDRESS(24,6))-INDIRECT(ADDRESS(24,7)))</f>
        <v>1</v>
      </c>
      <c r="J7" s="62"/>
      <c r="K7" s="11">
        <f ca="1">IF(COUNT(F7:I7)=0,"",SUM(F7:I7))</f>
        <v>-1</v>
      </c>
      <c r="L7" s="48"/>
    </row>
    <row r="8" spans="1:13" ht="21" x14ac:dyDescent="0.25">
      <c r="B8" s="68">
        <v>3</v>
      </c>
      <c r="C8" s="58" t="s">
        <v>100</v>
      </c>
      <c r="D8" s="59"/>
      <c r="E8" s="60"/>
      <c r="F8" s="13" t="str">
        <f ca="1">INDIRECT(ADDRESS(25,6))&amp;":"&amp;INDIRECT(ADDRESS(25,7))</f>
        <v>13:2</v>
      </c>
      <c r="G8" s="15" t="str">
        <f ca="1">INDIRECT(ADDRESS(17,7))&amp;":"&amp;INDIRECT(ADDRESS(17,6))</f>
        <v>13:5</v>
      </c>
      <c r="H8" s="14" t="s">
        <v>4</v>
      </c>
      <c r="I8" s="16" t="str">
        <f ca="1">INDIRECT(ADDRESS(20,7))&amp;":"&amp;INDIRECT(ADDRESS(20,6))</f>
        <v>13:3</v>
      </c>
      <c r="J8" s="62">
        <f ca="1">IF(COUNT(F9:I9)=0,"",COUNTIF(F9:I9,"&gt;0")+0.5*COUNTIF(F9:I9,0))</f>
        <v>3</v>
      </c>
      <c r="K8" s="11"/>
      <c r="L8" s="48">
        <v>1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11</v>
      </c>
      <c r="G9" s="11">
        <f ca="1">IF(LEN(INDIRECT(ADDRESS(ROW()-1, COLUMN())))=1,"",INDIRECT(ADDRESS(17,7))-INDIRECT(ADDRESS(17,6)))</f>
        <v>8</v>
      </c>
      <c r="H9" s="18" t="s">
        <v>4</v>
      </c>
      <c r="I9" s="12">
        <f ca="1">IF(LEN(INDIRECT(ADDRESS(ROW()-1, COLUMN())))=1,"",INDIRECT(ADDRESS(20,7))-INDIRECT(ADDRESS(20,6)))</f>
        <v>10</v>
      </c>
      <c r="J9" s="62"/>
      <c r="K9" s="11">
        <f ca="1">IF(COUNT(F9:I9)=0,"",SUM(F9:I9))</f>
        <v>29</v>
      </c>
      <c r="L9" s="48"/>
    </row>
    <row r="10" spans="1:13" ht="21" x14ac:dyDescent="0.25">
      <c r="B10" s="68">
        <v>4</v>
      </c>
      <c r="C10" s="58" t="s">
        <v>101</v>
      </c>
      <c r="D10" s="59"/>
      <c r="E10" s="60"/>
      <c r="F10" s="13" t="str">
        <f ca="1">INDIRECT(ADDRESS(16,7))&amp;":"&amp;INDIRECT(ADDRESS(16,6))</f>
        <v>11:13</v>
      </c>
      <c r="G10" s="15" t="str">
        <f ca="1">INDIRECT(ADDRESS(24,7))&amp;":"&amp;INDIRECT(ADDRESS(24,6))</f>
        <v>12:13</v>
      </c>
      <c r="H10" s="15" t="str">
        <f ca="1">INDIRECT(ADDRESS(20,6))&amp;":"&amp;INDIRECT(ADDRESS(20,7))</f>
        <v>3:13</v>
      </c>
      <c r="I10" s="19" t="s">
        <v>4</v>
      </c>
      <c r="J10" s="62">
        <f ca="1">IF(COUNT(F11:I11)=0,"",COUNTIF(F11:I11,"&gt;0")+0.5*COUNTIF(F11:I11,0))</f>
        <v>0</v>
      </c>
      <c r="K10" s="11"/>
      <c r="L10" s="48">
        <v>4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-2</v>
      </c>
      <c r="G11" s="21">
        <f ca="1">IF(LEN(INDIRECT(ADDRESS(ROW()-1, COLUMN())))=1,"",INDIRECT(ADDRESS(24,7))-INDIRECT(ADDRESS(24,6)))</f>
        <v>-1</v>
      </c>
      <c r="H11" s="21">
        <f ca="1">IF(LEN(INDIRECT(ADDRESS(ROW()-1, COLUMN())))=1,"",INDIRECT(ADDRESS(20,6))-INDIRECT(ADDRESS(20,7)))</f>
        <v>-10</v>
      </c>
      <c r="I11" s="22" t="s">
        <v>4</v>
      </c>
      <c r="J11" s="73"/>
      <c r="K11" s="21">
        <f ca="1">IF(COUNT(F11:I11)=0,"",SUM(F11:I11))</f>
        <v>-13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Банщиков</v>
      </c>
      <c r="D16" s="65"/>
      <c r="E16" s="66"/>
      <c r="F16" s="26">
        <v>13</v>
      </c>
      <c r="G16" s="27">
        <v>11</v>
      </c>
      <c r="H16" s="67" t="str">
        <f ca="1">IF(ISBLANK(INDIRECT(ADDRESS(K16*2+2,3))),"",INDIRECT(ADDRESS(K16*2+2,3)))</f>
        <v>Новиков</v>
      </c>
      <c r="I16" s="65"/>
      <c r="J16" s="65"/>
      <c r="K16" s="25">
        <v>4</v>
      </c>
      <c r="L16" s="28" t="s">
        <v>6</v>
      </c>
      <c r="M16" s="29">
        <v>1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Петрушко</v>
      </c>
      <c r="D17" s="65"/>
      <c r="E17" s="66"/>
      <c r="F17" s="26">
        <v>5</v>
      </c>
      <c r="G17" s="27">
        <v>13</v>
      </c>
      <c r="H17" s="67" t="str">
        <f ca="1">IF(ISBLANK(INDIRECT(ADDRESS(K17*2+2,3))),"",INDIRECT(ADDRESS(K17*2+2,3)))</f>
        <v>Африканов</v>
      </c>
      <c r="I17" s="65"/>
      <c r="J17" s="65"/>
      <c r="K17" s="25">
        <v>3</v>
      </c>
      <c r="L17" s="28" t="s">
        <v>6</v>
      </c>
      <c r="M17" s="29">
        <v>2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Новиков</v>
      </c>
      <c r="D20" s="65"/>
      <c r="E20" s="66"/>
      <c r="F20" s="26">
        <v>3</v>
      </c>
      <c r="G20" s="27">
        <v>13</v>
      </c>
      <c r="H20" s="67" t="str">
        <f ca="1">IF(ISBLANK(INDIRECT(ADDRESS(K20*2+2,3))),"",INDIRECT(ADDRESS(K20*2+2,3)))</f>
        <v>Африканов</v>
      </c>
      <c r="I20" s="65"/>
      <c r="J20" s="65"/>
      <c r="K20" s="25">
        <v>3</v>
      </c>
      <c r="L20" s="28" t="s">
        <v>6</v>
      </c>
      <c r="M20" s="29">
        <v>3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Банщиков</v>
      </c>
      <c r="D21" s="65"/>
      <c r="E21" s="66"/>
      <c r="F21" s="26">
        <v>7</v>
      </c>
      <c r="G21" s="27">
        <v>13</v>
      </c>
      <c r="H21" s="67" t="str">
        <f ca="1">IF(ISBLANK(INDIRECT(ADDRESS(K21*2+2,3))),"",INDIRECT(ADDRESS(K21*2+2,3)))</f>
        <v>Петрушко</v>
      </c>
      <c r="I21" s="65"/>
      <c r="J21" s="65"/>
      <c r="K21" s="25">
        <v>2</v>
      </c>
      <c r="L21" s="28" t="s">
        <v>6</v>
      </c>
      <c r="M21" s="29">
        <v>4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Петрушко</v>
      </c>
      <c r="D24" s="65"/>
      <c r="E24" s="66"/>
      <c r="F24" s="26">
        <v>13</v>
      </c>
      <c r="G24" s="27">
        <v>12</v>
      </c>
      <c r="H24" s="67" t="str">
        <f ca="1">IF(ISBLANK(INDIRECT(ADDRESS(K24*2+2,3))),"",INDIRECT(ADDRESS(K24*2+2,3)))</f>
        <v>Новиков</v>
      </c>
      <c r="I24" s="65"/>
      <c r="J24" s="65"/>
      <c r="K24" s="25">
        <v>4</v>
      </c>
      <c r="L24" s="28" t="s">
        <v>6</v>
      </c>
      <c r="M24" s="29">
        <v>5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Африканов</v>
      </c>
      <c r="D25" s="65"/>
      <c r="E25" s="66"/>
      <c r="F25" s="26">
        <v>13</v>
      </c>
      <c r="G25" s="27">
        <v>2</v>
      </c>
      <c r="H25" s="67" t="str">
        <f ca="1">IF(ISBLANK(INDIRECT(ADDRESS(K25*2+2,3))),"",INDIRECT(ADDRESS(K25*2+2,3)))</f>
        <v>Банщиков</v>
      </c>
      <c r="I25" s="65"/>
      <c r="J25" s="65"/>
      <c r="K25" s="25">
        <v>1</v>
      </c>
      <c r="L25" s="28" t="s">
        <v>6</v>
      </c>
      <c r="M25" s="29">
        <v>6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13" sqref="K13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11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102</v>
      </c>
      <c r="D4" s="56"/>
      <c r="E4" s="57"/>
      <c r="F4" s="6" t="s">
        <v>4</v>
      </c>
      <c r="G4" s="7" t="str">
        <f ca="1">INDIRECT(ADDRESS(21,6))&amp;":"&amp;INDIRECT(ADDRESS(21,7))</f>
        <v>9:11</v>
      </c>
      <c r="H4" s="7" t="str">
        <f ca="1">INDIRECT(ADDRESS(25,7))&amp;":"&amp;INDIRECT(ADDRESS(25,6))</f>
        <v>4:13</v>
      </c>
      <c r="I4" s="8" t="str">
        <f ca="1">INDIRECT(ADDRESS(16,6))&amp;":"&amp;INDIRECT(ADDRESS(16,7))</f>
        <v>13:6</v>
      </c>
      <c r="J4" s="61">
        <f ca="1">IF(COUNT(F5:I5)=0,"",COUNTIF(F5:I5,"&gt;0")+0.5*COUNTIF(F5:I5,0))</f>
        <v>1</v>
      </c>
      <c r="K4" s="9"/>
      <c r="L4" s="47">
        <v>3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-2</v>
      </c>
      <c r="H5" s="11">
        <f ca="1">IF(LEN(INDIRECT(ADDRESS(ROW()-1, COLUMN())))=1,"",INDIRECT(ADDRESS(25,7))-INDIRECT(ADDRESS(25,6)))</f>
        <v>-9</v>
      </c>
      <c r="I5" s="12">
        <f ca="1">IF(LEN(INDIRECT(ADDRESS(ROW()-1, COLUMN())))=1,"",INDIRECT(ADDRESS(16,6))-INDIRECT(ADDRESS(16,7)))</f>
        <v>7</v>
      </c>
      <c r="J5" s="62"/>
      <c r="K5" s="11">
        <f ca="1">IF(COUNT(F5:I5)=0,"",SUM(F5:I5))</f>
        <v>-4</v>
      </c>
      <c r="L5" s="48"/>
    </row>
    <row r="6" spans="1:13" ht="21" x14ac:dyDescent="0.25">
      <c r="B6" s="68">
        <v>2</v>
      </c>
      <c r="C6" s="58" t="s">
        <v>103</v>
      </c>
      <c r="D6" s="59"/>
      <c r="E6" s="60"/>
      <c r="F6" s="13" t="str">
        <f ca="1">INDIRECT(ADDRESS(21,7))&amp;":"&amp;INDIRECT(ADDRESS(21,6))</f>
        <v>11:9</v>
      </c>
      <c r="G6" s="14" t="s">
        <v>4</v>
      </c>
      <c r="H6" s="15" t="str">
        <f ca="1">INDIRECT(ADDRESS(17,6))&amp;":"&amp;INDIRECT(ADDRESS(17,7))</f>
        <v>13:12</v>
      </c>
      <c r="I6" s="16" t="str">
        <f ca="1">INDIRECT(ADDRESS(24,6))&amp;":"&amp;INDIRECT(ADDRESS(24,7))</f>
        <v>13:2</v>
      </c>
      <c r="J6" s="62">
        <f ca="1">IF(COUNT(F7:I7)=0,"",COUNTIF(F7:I7,"&gt;0")+0.5*COUNTIF(F7:I7,0))</f>
        <v>3</v>
      </c>
      <c r="K6" s="11"/>
      <c r="L6" s="48">
        <v>1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2</v>
      </c>
      <c r="G7" s="18" t="s">
        <v>4</v>
      </c>
      <c r="H7" s="11">
        <f ca="1">IF(LEN(INDIRECT(ADDRESS(ROW()-1, COLUMN())))=1,"",INDIRECT(ADDRESS(17,6))-INDIRECT(ADDRESS(17,7)))</f>
        <v>1</v>
      </c>
      <c r="I7" s="12">
        <f ca="1">IF(LEN(INDIRECT(ADDRESS(ROW()-1, COLUMN())))=1,"",INDIRECT(ADDRESS(24,6))-INDIRECT(ADDRESS(24,7)))</f>
        <v>11</v>
      </c>
      <c r="J7" s="62"/>
      <c r="K7" s="11">
        <f ca="1">IF(COUNT(F7:I7)=0,"",SUM(F7:I7))</f>
        <v>14</v>
      </c>
      <c r="L7" s="48"/>
    </row>
    <row r="8" spans="1:13" ht="21" x14ac:dyDescent="0.25">
      <c r="B8" s="68">
        <v>3</v>
      </c>
      <c r="C8" s="58" t="s">
        <v>104</v>
      </c>
      <c r="D8" s="59"/>
      <c r="E8" s="60"/>
      <c r="F8" s="13" t="str">
        <f ca="1">INDIRECT(ADDRESS(25,6))&amp;":"&amp;INDIRECT(ADDRESS(25,7))</f>
        <v>13:4</v>
      </c>
      <c r="G8" s="15" t="str">
        <f ca="1">INDIRECT(ADDRESS(17,7))&amp;":"&amp;INDIRECT(ADDRESS(17,6))</f>
        <v>12:13</v>
      </c>
      <c r="H8" s="14" t="s">
        <v>4</v>
      </c>
      <c r="I8" s="16" t="str">
        <f ca="1">INDIRECT(ADDRESS(20,7))&amp;":"&amp;INDIRECT(ADDRESS(20,6))</f>
        <v>13:6</v>
      </c>
      <c r="J8" s="62">
        <f ca="1">IF(COUNT(F9:I9)=0,"",COUNTIF(F9:I9,"&gt;0")+0.5*COUNTIF(F9:I9,0))</f>
        <v>2</v>
      </c>
      <c r="K8" s="11"/>
      <c r="L8" s="48">
        <v>2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9</v>
      </c>
      <c r="G9" s="11">
        <f ca="1">IF(LEN(INDIRECT(ADDRESS(ROW()-1, COLUMN())))=1,"",INDIRECT(ADDRESS(17,7))-INDIRECT(ADDRESS(17,6)))</f>
        <v>-1</v>
      </c>
      <c r="H9" s="18" t="s">
        <v>4</v>
      </c>
      <c r="I9" s="12">
        <f ca="1">IF(LEN(INDIRECT(ADDRESS(ROW()-1, COLUMN())))=1,"",INDIRECT(ADDRESS(20,7))-INDIRECT(ADDRESS(20,6)))</f>
        <v>7</v>
      </c>
      <c r="J9" s="62"/>
      <c r="K9" s="11">
        <f ca="1">IF(COUNT(F9:I9)=0,"",SUM(F9:I9))</f>
        <v>15</v>
      </c>
      <c r="L9" s="48"/>
    </row>
    <row r="10" spans="1:13" ht="21" x14ac:dyDescent="0.25">
      <c r="B10" s="68">
        <v>4</v>
      </c>
      <c r="C10" s="58" t="s">
        <v>105</v>
      </c>
      <c r="D10" s="59"/>
      <c r="E10" s="60"/>
      <c r="F10" s="13" t="str">
        <f ca="1">INDIRECT(ADDRESS(16,7))&amp;":"&amp;INDIRECT(ADDRESS(16,6))</f>
        <v>6:13</v>
      </c>
      <c r="G10" s="15" t="str">
        <f ca="1">INDIRECT(ADDRESS(24,7))&amp;":"&amp;INDIRECT(ADDRESS(24,6))</f>
        <v>2:13</v>
      </c>
      <c r="H10" s="15" t="str">
        <f ca="1">INDIRECT(ADDRESS(20,6))&amp;":"&amp;INDIRECT(ADDRESS(20,7))</f>
        <v>6:13</v>
      </c>
      <c r="I10" s="19" t="s">
        <v>4</v>
      </c>
      <c r="J10" s="62">
        <f ca="1">IF(COUNT(F11:I11)=0,"",COUNTIF(F11:I11,"&gt;0")+0.5*COUNTIF(F11:I11,0))</f>
        <v>0</v>
      </c>
      <c r="K10" s="11"/>
      <c r="L10" s="48">
        <v>4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-7</v>
      </c>
      <c r="G11" s="21">
        <f ca="1">IF(LEN(INDIRECT(ADDRESS(ROW()-1, COLUMN())))=1,"",INDIRECT(ADDRESS(24,7))-INDIRECT(ADDRESS(24,6)))</f>
        <v>-11</v>
      </c>
      <c r="H11" s="21">
        <f ca="1">IF(LEN(INDIRECT(ADDRESS(ROW()-1, COLUMN())))=1,"",INDIRECT(ADDRESS(20,6))-INDIRECT(ADDRESS(20,7)))</f>
        <v>-7</v>
      </c>
      <c r="I11" s="22" t="s">
        <v>4</v>
      </c>
      <c r="J11" s="73"/>
      <c r="K11" s="21">
        <f ca="1">IF(COUNT(F11:I11)=0,"",SUM(F11:I11))</f>
        <v>-25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Шундрин</v>
      </c>
      <c r="D16" s="65"/>
      <c r="E16" s="66"/>
      <c r="F16" s="26">
        <v>13</v>
      </c>
      <c r="G16" s="27">
        <v>6</v>
      </c>
      <c r="H16" s="67" t="str">
        <f ca="1">IF(ISBLANK(INDIRECT(ADDRESS(K16*2+2,3))),"",INDIRECT(ADDRESS(K16*2+2,3)))</f>
        <v>Пелевин</v>
      </c>
      <c r="I16" s="65"/>
      <c r="J16" s="65"/>
      <c r="K16" s="25">
        <v>4</v>
      </c>
      <c r="L16" s="28" t="s">
        <v>6</v>
      </c>
      <c r="M16" s="29">
        <v>3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Базарев</v>
      </c>
      <c r="D17" s="65"/>
      <c r="E17" s="66"/>
      <c r="F17" s="26">
        <v>13</v>
      </c>
      <c r="G17" s="27">
        <v>12</v>
      </c>
      <c r="H17" s="67" t="str">
        <f ca="1">IF(ISBLANK(INDIRECT(ADDRESS(K17*2+2,3))),"",INDIRECT(ADDRESS(K17*2+2,3)))</f>
        <v>Гулинин</v>
      </c>
      <c r="I17" s="65"/>
      <c r="J17" s="65"/>
      <c r="K17" s="25">
        <v>3</v>
      </c>
      <c r="L17" s="28" t="s">
        <v>6</v>
      </c>
      <c r="M17" s="29">
        <v>4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Пелевин</v>
      </c>
      <c r="D20" s="65"/>
      <c r="E20" s="66"/>
      <c r="F20" s="26">
        <v>6</v>
      </c>
      <c r="G20" s="27">
        <v>13</v>
      </c>
      <c r="H20" s="67" t="str">
        <f ca="1">IF(ISBLANK(INDIRECT(ADDRESS(K20*2+2,3))),"",INDIRECT(ADDRESS(K20*2+2,3)))</f>
        <v>Гулинин</v>
      </c>
      <c r="I20" s="65"/>
      <c r="J20" s="65"/>
      <c r="K20" s="25">
        <v>3</v>
      </c>
      <c r="L20" s="28" t="s">
        <v>6</v>
      </c>
      <c r="M20" s="29">
        <v>5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Шундрин</v>
      </c>
      <c r="D21" s="65"/>
      <c r="E21" s="66"/>
      <c r="F21" s="26">
        <v>9</v>
      </c>
      <c r="G21" s="27">
        <v>11</v>
      </c>
      <c r="H21" s="67" t="str">
        <f ca="1">IF(ISBLANK(INDIRECT(ADDRESS(K21*2+2,3))),"",INDIRECT(ADDRESS(K21*2+2,3)))</f>
        <v>Базарев</v>
      </c>
      <c r="I21" s="65"/>
      <c r="J21" s="65"/>
      <c r="K21" s="25">
        <v>2</v>
      </c>
      <c r="L21" s="28" t="s">
        <v>6</v>
      </c>
      <c r="M21" s="29">
        <v>6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Базарев</v>
      </c>
      <c r="D24" s="65"/>
      <c r="E24" s="66"/>
      <c r="F24" s="26">
        <v>13</v>
      </c>
      <c r="G24" s="27">
        <v>2</v>
      </c>
      <c r="H24" s="67" t="str">
        <f ca="1">IF(ISBLANK(INDIRECT(ADDRESS(K24*2+2,3))),"",INDIRECT(ADDRESS(K24*2+2,3)))</f>
        <v>Пелевин</v>
      </c>
      <c r="I24" s="65"/>
      <c r="J24" s="65"/>
      <c r="K24" s="25">
        <v>4</v>
      </c>
      <c r="L24" s="28" t="s">
        <v>6</v>
      </c>
      <c r="M24" s="29">
        <v>7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Гулинин</v>
      </c>
      <c r="D25" s="65"/>
      <c r="E25" s="66"/>
      <c r="F25" s="26">
        <v>13</v>
      </c>
      <c r="G25" s="27">
        <v>4</v>
      </c>
      <c r="H25" s="67" t="str">
        <f ca="1">IF(ISBLANK(INDIRECT(ADDRESS(K25*2+2,3))),"",INDIRECT(ADDRESS(K25*2+2,3)))</f>
        <v>Шундрин</v>
      </c>
      <c r="I25" s="65"/>
      <c r="J25" s="65"/>
      <c r="K25" s="25">
        <v>1</v>
      </c>
      <c r="L25" s="28" t="s">
        <v>6</v>
      </c>
      <c r="M25" s="29">
        <v>8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12" sqref="K12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10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106</v>
      </c>
      <c r="D4" s="56"/>
      <c r="E4" s="57"/>
      <c r="F4" s="6" t="s">
        <v>4</v>
      </c>
      <c r="G4" s="7" t="str">
        <f ca="1">INDIRECT(ADDRESS(21,6))&amp;":"&amp;INDIRECT(ADDRESS(21,7))</f>
        <v>12:8</v>
      </c>
      <c r="H4" s="7" t="str">
        <f ca="1">INDIRECT(ADDRESS(25,7))&amp;":"&amp;INDIRECT(ADDRESS(25,6))</f>
        <v>13:9</v>
      </c>
      <c r="I4" s="8" t="str">
        <f ca="1">INDIRECT(ADDRESS(16,6))&amp;":"&amp;INDIRECT(ADDRESS(16,7))</f>
        <v>13:10</v>
      </c>
      <c r="J4" s="61">
        <f ca="1">IF(COUNT(F5:I5)=0,"",COUNTIF(F5:I5,"&gt;0")+0.5*COUNTIF(F5:I5,0))</f>
        <v>3</v>
      </c>
      <c r="K4" s="9"/>
      <c r="L4" s="47">
        <v>1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4</v>
      </c>
      <c r="H5" s="11">
        <f ca="1">IF(LEN(INDIRECT(ADDRESS(ROW()-1, COLUMN())))=1,"",INDIRECT(ADDRESS(25,7))-INDIRECT(ADDRESS(25,6)))</f>
        <v>4</v>
      </c>
      <c r="I5" s="12">
        <f ca="1">IF(LEN(INDIRECT(ADDRESS(ROW()-1, COLUMN())))=1,"",INDIRECT(ADDRESS(16,6))-INDIRECT(ADDRESS(16,7)))</f>
        <v>3</v>
      </c>
      <c r="J5" s="62"/>
      <c r="K5" s="11">
        <f ca="1">IF(COUNT(F5:I5)=0,"",SUM(F5:I5))</f>
        <v>11</v>
      </c>
      <c r="L5" s="48"/>
    </row>
    <row r="6" spans="1:13" ht="21" x14ac:dyDescent="0.25">
      <c r="B6" s="68">
        <v>2</v>
      </c>
      <c r="C6" s="58" t="s">
        <v>107</v>
      </c>
      <c r="D6" s="59"/>
      <c r="E6" s="60"/>
      <c r="F6" s="13" t="str">
        <f ca="1">INDIRECT(ADDRESS(21,7))&amp;":"&amp;INDIRECT(ADDRESS(21,6))</f>
        <v>8:12</v>
      </c>
      <c r="G6" s="14" t="s">
        <v>4</v>
      </c>
      <c r="H6" s="15" t="str">
        <f ca="1">INDIRECT(ADDRESS(17,6))&amp;":"&amp;INDIRECT(ADDRESS(17,7))</f>
        <v>6:8</v>
      </c>
      <c r="I6" s="16" t="str">
        <f ca="1">INDIRECT(ADDRESS(24,6))&amp;":"&amp;INDIRECT(ADDRESS(24,7))</f>
        <v>10:9</v>
      </c>
      <c r="J6" s="62">
        <f ca="1">IF(COUNT(F7:I7)=0,"",COUNTIF(F7:I7,"&gt;0")+0.5*COUNTIF(F7:I7,0))</f>
        <v>1</v>
      </c>
      <c r="K6" s="11">
        <v>-1</v>
      </c>
      <c r="L6" s="48">
        <v>4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-4</v>
      </c>
      <c r="G7" s="18" t="s">
        <v>4</v>
      </c>
      <c r="H7" s="11">
        <f ca="1">IF(LEN(INDIRECT(ADDRESS(ROW()-1, COLUMN())))=1,"",INDIRECT(ADDRESS(17,6))-INDIRECT(ADDRESS(17,7)))</f>
        <v>-2</v>
      </c>
      <c r="I7" s="12">
        <f ca="1">IF(LEN(INDIRECT(ADDRESS(ROW()-1, COLUMN())))=1,"",INDIRECT(ADDRESS(24,6))-INDIRECT(ADDRESS(24,7)))</f>
        <v>1</v>
      </c>
      <c r="J7" s="62"/>
      <c r="K7" s="11">
        <f ca="1">IF(COUNT(F7:I7)=0,"",SUM(F7:I7))</f>
        <v>-5</v>
      </c>
      <c r="L7" s="48"/>
    </row>
    <row r="8" spans="1:13" ht="21" x14ac:dyDescent="0.25">
      <c r="B8" s="68">
        <v>3</v>
      </c>
      <c r="C8" s="58" t="s">
        <v>108</v>
      </c>
      <c r="D8" s="59"/>
      <c r="E8" s="60"/>
      <c r="F8" s="13" t="str">
        <f ca="1">INDIRECT(ADDRESS(25,6))&amp;":"&amp;INDIRECT(ADDRESS(25,7))</f>
        <v>9:13</v>
      </c>
      <c r="G8" s="15" t="str">
        <f ca="1">INDIRECT(ADDRESS(17,7))&amp;":"&amp;INDIRECT(ADDRESS(17,6))</f>
        <v>8:6</v>
      </c>
      <c r="H8" s="14" t="s">
        <v>4</v>
      </c>
      <c r="I8" s="16" t="str">
        <f ca="1">INDIRECT(ADDRESS(20,7))&amp;":"&amp;INDIRECT(ADDRESS(20,6))</f>
        <v>12:13</v>
      </c>
      <c r="J8" s="62">
        <f ca="1">IF(COUNT(F9:I9)=0,"",COUNTIF(F9:I9,"&gt;0")+0.5*COUNTIF(F9:I9,0))</f>
        <v>1</v>
      </c>
      <c r="K8" s="11">
        <v>1</v>
      </c>
      <c r="L8" s="48">
        <v>2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-4</v>
      </c>
      <c r="G9" s="11">
        <f ca="1">IF(LEN(INDIRECT(ADDRESS(ROW()-1, COLUMN())))=1,"",INDIRECT(ADDRESS(17,7))-INDIRECT(ADDRESS(17,6)))</f>
        <v>2</v>
      </c>
      <c r="H9" s="18" t="s">
        <v>4</v>
      </c>
      <c r="I9" s="12">
        <f ca="1">IF(LEN(INDIRECT(ADDRESS(ROW()-1, COLUMN())))=1,"",INDIRECT(ADDRESS(20,7))-INDIRECT(ADDRESS(20,6)))</f>
        <v>-1</v>
      </c>
      <c r="J9" s="62"/>
      <c r="K9" s="11">
        <f ca="1">IF(COUNT(F9:I9)=0,"",SUM(F9:I9))</f>
        <v>-3</v>
      </c>
      <c r="L9" s="48"/>
    </row>
    <row r="10" spans="1:13" ht="21" x14ac:dyDescent="0.25">
      <c r="B10" s="68">
        <v>4</v>
      </c>
      <c r="C10" s="58" t="s">
        <v>109</v>
      </c>
      <c r="D10" s="59"/>
      <c r="E10" s="60"/>
      <c r="F10" s="13" t="str">
        <f ca="1">INDIRECT(ADDRESS(16,7))&amp;":"&amp;INDIRECT(ADDRESS(16,6))</f>
        <v>10:13</v>
      </c>
      <c r="G10" s="15" t="str">
        <f ca="1">INDIRECT(ADDRESS(24,7))&amp;":"&amp;INDIRECT(ADDRESS(24,6))</f>
        <v>9:10</v>
      </c>
      <c r="H10" s="15" t="str">
        <f ca="1">INDIRECT(ADDRESS(20,6))&amp;":"&amp;INDIRECT(ADDRESS(20,7))</f>
        <v>13:12</v>
      </c>
      <c r="I10" s="19" t="s">
        <v>4</v>
      </c>
      <c r="J10" s="62">
        <f ca="1">IF(COUNT(F11:I11)=0,"",COUNTIF(F11:I11,"&gt;0")+0.5*COUNTIF(F11:I11,0))</f>
        <v>1</v>
      </c>
      <c r="K10" s="11">
        <v>0</v>
      </c>
      <c r="L10" s="48">
        <v>3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-3</v>
      </c>
      <c r="G11" s="21">
        <f ca="1">IF(LEN(INDIRECT(ADDRESS(ROW()-1, COLUMN())))=1,"",INDIRECT(ADDRESS(24,7))-INDIRECT(ADDRESS(24,6)))</f>
        <v>-1</v>
      </c>
      <c r="H11" s="21">
        <f ca="1">IF(LEN(INDIRECT(ADDRESS(ROW()-1, COLUMN())))=1,"",INDIRECT(ADDRESS(20,6))-INDIRECT(ADDRESS(20,7)))</f>
        <v>1</v>
      </c>
      <c r="I11" s="22" t="s">
        <v>4</v>
      </c>
      <c r="J11" s="73"/>
      <c r="K11" s="21">
        <f ca="1">IF(COUNT(F11:I11)=0,"",SUM(F11:I11))</f>
        <v>-3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Федотов</v>
      </c>
      <c r="D16" s="65"/>
      <c r="E16" s="66"/>
      <c r="F16" s="26">
        <v>13</v>
      </c>
      <c r="G16" s="27">
        <v>10</v>
      </c>
      <c r="H16" s="67" t="str">
        <f ca="1">IF(ISBLANK(INDIRECT(ADDRESS(K16*2+2,3))),"",INDIRECT(ADDRESS(K16*2+2,3)))</f>
        <v>Попов</v>
      </c>
      <c r="I16" s="65"/>
      <c r="J16" s="65"/>
      <c r="K16" s="25">
        <v>4</v>
      </c>
      <c r="L16" s="28" t="s">
        <v>6</v>
      </c>
      <c r="M16" s="29">
        <v>5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Поляков</v>
      </c>
      <c r="D17" s="65"/>
      <c r="E17" s="66"/>
      <c r="F17" s="26">
        <v>6</v>
      </c>
      <c r="G17" s="27">
        <v>8</v>
      </c>
      <c r="H17" s="67" t="str">
        <f ca="1">IF(ISBLANK(INDIRECT(ADDRESS(K17*2+2,3))),"",INDIRECT(ADDRESS(K17*2+2,3)))</f>
        <v>Хафидо</v>
      </c>
      <c r="I17" s="65"/>
      <c r="J17" s="65"/>
      <c r="K17" s="25">
        <v>3</v>
      </c>
      <c r="L17" s="28" t="s">
        <v>6</v>
      </c>
      <c r="M17" s="29">
        <v>6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Попов</v>
      </c>
      <c r="D20" s="65"/>
      <c r="E20" s="66"/>
      <c r="F20" s="26">
        <v>13</v>
      </c>
      <c r="G20" s="27">
        <v>12</v>
      </c>
      <c r="H20" s="67" t="str">
        <f ca="1">IF(ISBLANK(INDIRECT(ADDRESS(K20*2+2,3))),"",INDIRECT(ADDRESS(K20*2+2,3)))</f>
        <v>Хафидо</v>
      </c>
      <c r="I20" s="65"/>
      <c r="J20" s="65"/>
      <c r="K20" s="25">
        <v>3</v>
      </c>
      <c r="L20" s="28" t="s">
        <v>6</v>
      </c>
      <c r="M20" s="29">
        <v>7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Федотов</v>
      </c>
      <c r="D21" s="65"/>
      <c r="E21" s="66"/>
      <c r="F21" s="26">
        <v>12</v>
      </c>
      <c r="G21" s="27">
        <v>8</v>
      </c>
      <c r="H21" s="67" t="str">
        <f ca="1">IF(ISBLANK(INDIRECT(ADDRESS(K21*2+2,3))),"",INDIRECT(ADDRESS(K21*2+2,3)))</f>
        <v>Поляков</v>
      </c>
      <c r="I21" s="65"/>
      <c r="J21" s="65"/>
      <c r="K21" s="25">
        <v>2</v>
      </c>
      <c r="L21" s="28" t="s">
        <v>6</v>
      </c>
      <c r="M21" s="29">
        <v>8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Поляков</v>
      </c>
      <c r="D24" s="65"/>
      <c r="E24" s="66"/>
      <c r="F24" s="26">
        <v>10</v>
      </c>
      <c r="G24" s="27">
        <v>9</v>
      </c>
      <c r="H24" s="67" t="str">
        <f ca="1">IF(ISBLANK(INDIRECT(ADDRESS(K24*2+2,3))),"",INDIRECT(ADDRESS(K24*2+2,3)))</f>
        <v>Попов</v>
      </c>
      <c r="I24" s="65"/>
      <c r="J24" s="65"/>
      <c r="K24" s="25">
        <v>4</v>
      </c>
      <c r="L24" s="28" t="s">
        <v>6</v>
      </c>
      <c r="M24" s="29">
        <v>1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Хафидо</v>
      </c>
      <c r="D25" s="65"/>
      <c r="E25" s="66"/>
      <c r="F25" s="26">
        <v>9</v>
      </c>
      <c r="G25" s="27">
        <v>13</v>
      </c>
      <c r="H25" s="67" t="str">
        <f ca="1">IF(ISBLANK(INDIRECT(ADDRESS(K25*2+2,3))),"",INDIRECT(ADDRESS(K25*2+2,3)))</f>
        <v>Федотов</v>
      </c>
      <c r="I25" s="65"/>
      <c r="J25" s="65"/>
      <c r="K25" s="25">
        <v>1</v>
      </c>
      <c r="L25" s="28" t="s">
        <v>6</v>
      </c>
      <c r="M25" s="29">
        <v>2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N9" sqref="N9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13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110</v>
      </c>
      <c r="D4" s="56"/>
      <c r="E4" s="57"/>
      <c r="F4" s="6" t="s">
        <v>4</v>
      </c>
      <c r="G4" s="7" t="str">
        <f ca="1">INDIRECT(ADDRESS(21,6))&amp;":"&amp;INDIRECT(ADDRESS(21,7))</f>
        <v>13:12</v>
      </c>
      <c r="H4" s="7" t="str">
        <f ca="1">INDIRECT(ADDRESS(25,7))&amp;":"&amp;INDIRECT(ADDRESS(25,6))</f>
        <v>4:13</v>
      </c>
      <c r="I4" s="8" t="str">
        <f ca="1">INDIRECT(ADDRESS(16,6))&amp;":"&amp;INDIRECT(ADDRESS(16,7))</f>
        <v>8:13</v>
      </c>
      <c r="J4" s="61">
        <f ca="1">IF(COUNT(F5:I5)=0,"",COUNTIF(F5:I5,"&gt;0")+0.5*COUNTIF(F5:I5,0))</f>
        <v>1</v>
      </c>
      <c r="K4" s="9"/>
      <c r="L4" s="47">
        <v>3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1</v>
      </c>
      <c r="H5" s="11">
        <f ca="1">IF(LEN(INDIRECT(ADDRESS(ROW()-1, COLUMN())))=1,"",INDIRECT(ADDRESS(25,7))-INDIRECT(ADDRESS(25,6)))</f>
        <v>-9</v>
      </c>
      <c r="I5" s="12">
        <f ca="1">IF(LEN(INDIRECT(ADDRESS(ROW()-1, COLUMN())))=1,"",INDIRECT(ADDRESS(16,6))-INDIRECT(ADDRESS(16,7)))</f>
        <v>-5</v>
      </c>
      <c r="J5" s="62"/>
      <c r="K5" s="11">
        <f ca="1">IF(COUNT(F5:I5)=0,"",SUM(F5:I5))</f>
        <v>-13</v>
      </c>
      <c r="L5" s="48"/>
    </row>
    <row r="6" spans="1:13" ht="21" x14ac:dyDescent="0.25">
      <c r="B6" s="68">
        <v>2</v>
      </c>
      <c r="C6" s="58" t="s">
        <v>111</v>
      </c>
      <c r="D6" s="59"/>
      <c r="E6" s="60"/>
      <c r="F6" s="13" t="str">
        <f ca="1">INDIRECT(ADDRESS(21,7))&amp;":"&amp;INDIRECT(ADDRESS(21,6))</f>
        <v>12:13</v>
      </c>
      <c r="G6" s="14" t="s">
        <v>4</v>
      </c>
      <c r="H6" s="15" t="str">
        <f ca="1">INDIRECT(ADDRESS(17,6))&amp;":"&amp;INDIRECT(ADDRESS(17,7))</f>
        <v>11:13</v>
      </c>
      <c r="I6" s="16" t="str">
        <f ca="1">INDIRECT(ADDRESS(24,6))&amp;":"&amp;INDIRECT(ADDRESS(24,7))</f>
        <v>5:11</v>
      </c>
      <c r="J6" s="62">
        <f ca="1">IF(COUNT(F7:I7)=0,"",COUNTIF(F7:I7,"&gt;0")+0.5*COUNTIF(F7:I7,0))</f>
        <v>0</v>
      </c>
      <c r="K6" s="11"/>
      <c r="L6" s="48">
        <v>4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-1</v>
      </c>
      <c r="G7" s="18" t="s">
        <v>4</v>
      </c>
      <c r="H7" s="11">
        <f ca="1">IF(LEN(INDIRECT(ADDRESS(ROW()-1, COLUMN())))=1,"",INDIRECT(ADDRESS(17,6))-INDIRECT(ADDRESS(17,7)))</f>
        <v>-2</v>
      </c>
      <c r="I7" s="12">
        <f ca="1">IF(LEN(INDIRECT(ADDRESS(ROW()-1, COLUMN())))=1,"",INDIRECT(ADDRESS(24,6))-INDIRECT(ADDRESS(24,7)))</f>
        <v>-6</v>
      </c>
      <c r="J7" s="62"/>
      <c r="K7" s="11">
        <f ca="1">IF(COUNT(F7:I7)=0,"",SUM(F7:I7))</f>
        <v>-9</v>
      </c>
      <c r="L7" s="48"/>
    </row>
    <row r="8" spans="1:13" ht="21" x14ac:dyDescent="0.25">
      <c r="B8" s="68">
        <v>3</v>
      </c>
      <c r="C8" s="58" t="s">
        <v>112</v>
      </c>
      <c r="D8" s="59"/>
      <c r="E8" s="60"/>
      <c r="F8" s="13" t="str">
        <f ca="1">INDIRECT(ADDRESS(25,6))&amp;":"&amp;INDIRECT(ADDRESS(25,7))</f>
        <v>13:4</v>
      </c>
      <c r="G8" s="15" t="str">
        <f ca="1">INDIRECT(ADDRESS(17,7))&amp;":"&amp;INDIRECT(ADDRESS(17,6))</f>
        <v>13:11</v>
      </c>
      <c r="H8" s="14" t="s">
        <v>4</v>
      </c>
      <c r="I8" s="16" t="str">
        <f ca="1">INDIRECT(ADDRESS(20,7))&amp;":"&amp;INDIRECT(ADDRESS(20,6))</f>
        <v>13:12</v>
      </c>
      <c r="J8" s="62">
        <f ca="1">IF(COUNT(F9:I9)=0,"",COUNTIF(F9:I9,"&gt;0")+0.5*COUNTIF(F9:I9,0))</f>
        <v>3</v>
      </c>
      <c r="K8" s="11"/>
      <c r="L8" s="48">
        <v>1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9</v>
      </c>
      <c r="G9" s="11">
        <f ca="1">IF(LEN(INDIRECT(ADDRESS(ROW()-1, COLUMN())))=1,"",INDIRECT(ADDRESS(17,7))-INDIRECT(ADDRESS(17,6)))</f>
        <v>2</v>
      </c>
      <c r="H9" s="18" t="s">
        <v>4</v>
      </c>
      <c r="I9" s="12">
        <f ca="1">IF(LEN(INDIRECT(ADDRESS(ROW()-1, COLUMN())))=1,"",INDIRECT(ADDRESS(20,7))-INDIRECT(ADDRESS(20,6)))</f>
        <v>1</v>
      </c>
      <c r="J9" s="62"/>
      <c r="K9" s="11">
        <f ca="1">IF(COUNT(F9:I9)=0,"",SUM(F9:I9))</f>
        <v>12</v>
      </c>
      <c r="L9" s="48"/>
    </row>
    <row r="10" spans="1:13" ht="21" x14ac:dyDescent="0.25">
      <c r="B10" s="68">
        <v>4</v>
      </c>
      <c r="C10" s="58" t="s">
        <v>113</v>
      </c>
      <c r="D10" s="59"/>
      <c r="E10" s="60"/>
      <c r="F10" s="13" t="str">
        <f ca="1">INDIRECT(ADDRESS(16,7))&amp;":"&amp;INDIRECT(ADDRESS(16,6))</f>
        <v>13:8</v>
      </c>
      <c r="G10" s="15" t="str">
        <f ca="1">INDIRECT(ADDRESS(24,7))&amp;":"&amp;INDIRECT(ADDRESS(24,6))</f>
        <v>11:5</v>
      </c>
      <c r="H10" s="15" t="str">
        <f ca="1">INDIRECT(ADDRESS(20,6))&amp;":"&amp;INDIRECT(ADDRESS(20,7))</f>
        <v>12:13</v>
      </c>
      <c r="I10" s="19" t="s">
        <v>4</v>
      </c>
      <c r="J10" s="62">
        <f ca="1">IF(COUNT(F11:I11)=0,"",COUNTIF(F11:I11,"&gt;0")+0.5*COUNTIF(F11:I11,0))</f>
        <v>2</v>
      </c>
      <c r="K10" s="11"/>
      <c r="L10" s="48">
        <v>2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5</v>
      </c>
      <c r="G11" s="21">
        <f ca="1">IF(LEN(INDIRECT(ADDRESS(ROW()-1, COLUMN())))=1,"",INDIRECT(ADDRESS(24,7))-INDIRECT(ADDRESS(24,6)))</f>
        <v>6</v>
      </c>
      <c r="H11" s="21">
        <f ca="1">IF(LEN(INDIRECT(ADDRESS(ROW()-1, COLUMN())))=1,"",INDIRECT(ADDRESS(20,6))-INDIRECT(ADDRESS(20,7)))</f>
        <v>-1</v>
      </c>
      <c r="I11" s="22" t="s">
        <v>4</v>
      </c>
      <c r="J11" s="73"/>
      <c r="K11" s="21">
        <f ca="1">IF(COUNT(F11:I11)=0,"",SUM(F11:I11))</f>
        <v>10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Федотовский</v>
      </c>
      <c r="D16" s="65"/>
      <c r="E16" s="66"/>
      <c r="F16" s="26">
        <v>8</v>
      </c>
      <c r="G16" s="27">
        <v>13</v>
      </c>
      <c r="H16" s="67" t="str">
        <f ca="1">IF(ISBLANK(INDIRECT(ADDRESS(K16*2+2,3))),"",INDIRECT(ADDRESS(K16*2+2,3)))</f>
        <v>Зимин</v>
      </c>
      <c r="I16" s="65"/>
      <c r="J16" s="65"/>
      <c r="K16" s="25">
        <v>4</v>
      </c>
      <c r="L16" s="28" t="s">
        <v>6</v>
      </c>
      <c r="M16" s="29">
        <v>7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Кувакин</v>
      </c>
      <c r="D17" s="65"/>
      <c r="E17" s="66"/>
      <c r="F17" s="26">
        <v>11</v>
      </c>
      <c r="G17" s="27">
        <v>13</v>
      </c>
      <c r="H17" s="67" t="str">
        <f ca="1">IF(ISBLANK(INDIRECT(ADDRESS(K17*2+2,3))),"",INDIRECT(ADDRESS(K17*2+2,3)))</f>
        <v>Догадин</v>
      </c>
      <c r="I17" s="65"/>
      <c r="J17" s="65"/>
      <c r="K17" s="25">
        <v>3</v>
      </c>
      <c r="L17" s="28" t="s">
        <v>6</v>
      </c>
      <c r="M17" s="29">
        <v>8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Зимин</v>
      </c>
      <c r="D20" s="65"/>
      <c r="E20" s="66"/>
      <c r="F20" s="26">
        <v>12</v>
      </c>
      <c r="G20" s="27">
        <v>13</v>
      </c>
      <c r="H20" s="67" t="str">
        <f ca="1">IF(ISBLANK(INDIRECT(ADDRESS(K20*2+2,3))),"",INDIRECT(ADDRESS(K20*2+2,3)))</f>
        <v>Догадин</v>
      </c>
      <c r="I20" s="65"/>
      <c r="J20" s="65"/>
      <c r="K20" s="25">
        <v>3</v>
      </c>
      <c r="L20" s="28" t="s">
        <v>6</v>
      </c>
      <c r="M20" s="29">
        <v>1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Федотовский</v>
      </c>
      <c r="D21" s="65"/>
      <c r="E21" s="66"/>
      <c r="F21" s="26">
        <v>13</v>
      </c>
      <c r="G21" s="27">
        <v>12</v>
      </c>
      <c r="H21" s="67" t="str">
        <f ca="1">IF(ISBLANK(INDIRECT(ADDRESS(K21*2+2,3))),"",INDIRECT(ADDRESS(K21*2+2,3)))</f>
        <v>Кувакин</v>
      </c>
      <c r="I21" s="65"/>
      <c r="J21" s="65"/>
      <c r="K21" s="25">
        <v>2</v>
      </c>
      <c r="L21" s="28" t="s">
        <v>6</v>
      </c>
      <c r="M21" s="29">
        <v>2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Кувакин</v>
      </c>
      <c r="D24" s="65"/>
      <c r="E24" s="66"/>
      <c r="F24" s="26">
        <v>5</v>
      </c>
      <c r="G24" s="27">
        <v>11</v>
      </c>
      <c r="H24" s="67" t="str">
        <f ca="1">IF(ISBLANK(INDIRECT(ADDRESS(K24*2+2,3))),"",INDIRECT(ADDRESS(K24*2+2,3)))</f>
        <v>Зимин</v>
      </c>
      <c r="I24" s="65"/>
      <c r="J24" s="65"/>
      <c r="K24" s="25">
        <v>4</v>
      </c>
      <c r="L24" s="28" t="s">
        <v>6</v>
      </c>
      <c r="M24" s="29">
        <v>3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Догадин</v>
      </c>
      <c r="D25" s="65"/>
      <c r="E25" s="66"/>
      <c r="F25" s="26">
        <v>13</v>
      </c>
      <c r="G25" s="27">
        <v>4</v>
      </c>
      <c r="H25" s="67" t="str">
        <f ca="1">IF(ISBLANK(INDIRECT(ADDRESS(K25*2+2,3))),"",INDIRECT(ADDRESS(K25*2+2,3)))</f>
        <v>Федотовский</v>
      </c>
      <c r="I25" s="65"/>
      <c r="J25" s="65"/>
      <c r="K25" s="25">
        <v>1</v>
      </c>
      <c r="L25" s="28" t="s">
        <v>6</v>
      </c>
      <c r="M25" s="29">
        <v>4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12" sqref="M12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14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122</v>
      </c>
      <c r="D4" s="56"/>
      <c r="E4" s="57"/>
      <c r="F4" s="6" t="s">
        <v>4</v>
      </c>
      <c r="G4" s="7" t="str">
        <f ca="1">INDIRECT(ADDRESS(21,6))&amp;":"&amp;INDIRECT(ADDRESS(21,7))</f>
        <v>3:13</v>
      </c>
      <c r="H4" s="7" t="str">
        <f ca="1">INDIRECT(ADDRESS(25,7))&amp;":"&amp;INDIRECT(ADDRESS(25,6))</f>
        <v>5:13</v>
      </c>
      <c r="I4" s="8" t="str">
        <f ca="1">INDIRECT(ADDRESS(16,6))&amp;":"&amp;INDIRECT(ADDRESS(16,7))</f>
        <v>13:6</v>
      </c>
      <c r="J4" s="61">
        <f ca="1">IF(COUNT(F5:I5)=0,"",COUNTIF(F5:I5,"&gt;0")+0.5*COUNTIF(F5:I5,0))</f>
        <v>1</v>
      </c>
      <c r="K4" s="9">
        <v>-1</v>
      </c>
      <c r="L4" s="47">
        <v>3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-10</v>
      </c>
      <c r="H5" s="11">
        <f ca="1">IF(LEN(INDIRECT(ADDRESS(ROW()-1, COLUMN())))=1,"",INDIRECT(ADDRESS(25,7))-INDIRECT(ADDRESS(25,6)))</f>
        <v>-8</v>
      </c>
      <c r="I5" s="12">
        <f ca="1">IF(LEN(INDIRECT(ADDRESS(ROW()-1, COLUMN())))=1,"",INDIRECT(ADDRESS(16,6))-INDIRECT(ADDRESS(16,7)))</f>
        <v>7</v>
      </c>
      <c r="J5" s="62"/>
      <c r="K5" s="11">
        <f ca="1">IF(COUNT(F5:I5)=0,"",SUM(F5:I5))</f>
        <v>-11</v>
      </c>
      <c r="L5" s="48"/>
    </row>
    <row r="6" spans="1:13" ht="21" x14ac:dyDescent="0.25">
      <c r="B6" s="68">
        <v>2</v>
      </c>
      <c r="C6" s="58" t="s">
        <v>123</v>
      </c>
      <c r="D6" s="59"/>
      <c r="E6" s="60"/>
      <c r="F6" s="13" t="str">
        <f ca="1">INDIRECT(ADDRESS(21,7))&amp;":"&amp;INDIRECT(ADDRESS(21,6))</f>
        <v>13:3</v>
      </c>
      <c r="G6" s="14" t="s">
        <v>4</v>
      </c>
      <c r="H6" s="15" t="str">
        <f ca="1">INDIRECT(ADDRESS(17,6))&amp;":"&amp;INDIRECT(ADDRESS(17,7))</f>
        <v>8:7</v>
      </c>
      <c r="I6" s="16" t="str">
        <f ca="1">INDIRECT(ADDRESS(24,6))&amp;":"&amp;INDIRECT(ADDRESS(24,7))</f>
        <v>12:11</v>
      </c>
      <c r="J6" s="62">
        <f ca="1">IF(COUNT(F7:I7)=0,"",COUNTIF(F7:I7,"&gt;0")+0.5*COUNTIF(F7:I7,0))</f>
        <v>3</v>
      </c>
      <c r="K6" s="11"/>
      <c r="L6" s="48">
        <v>1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10</v>
      </c>
      <c r="G7" s="18" t="s">
        <v>4</v>
      </c>
      <c r="H7" s="11">
        <f ca="1">IF(LEN(INDIRECT(ADDRESS(ROW()-1, COLUMN())))=1,"",INDIRECT(ADDRESS(17,6))-INDIRECT(ADDRESS(17,7)))</f>
        <v>1</v>
      </c>
      <c r="I7" s="12">
        <f ca="1">IF(LEN(INDIRECT(ADDRESS(ROW()-1, COLUMN())))=1,"",INDIRECT(ADDRESS(24,6))-INDIRECT(ADDRESS(24,7)))</f>
        <v>1</v>
      </c>
      <c r="J7" s="62"/>
      <c r="K7" s="11">
        <f ca="1">IF(COUNT(F7:I7)=0,"",SUM(F7:I7))</f>
        <v>12</v>
      </c>
      <c r="L7" s="48"/>
    </row>
    <row r="8" spans="1:13" ht="21" x14ac:dyDescent="0.25">
      <c r="B8" s="68">
        <v>3</v>
      </c>
      <c r="C8" s="58" t="s">
        <v>124</v>
      </c>
      <c r="D8" s="59"/>
      <c r="E8" s="60"/>
      <c r="F8" s="13" t="str">
        <f ca="1">INDIRECT(ADDRESS(25,6))&amp;":"&amp;INDIRECT(ADDRESS(25,7))</f>
        <v>13:5</v>
      </c>
      <c r="G8" s="15" t="str">
        <f ca="1">INDIRECT(ADDRESS(17,7))&amp;":"&amp;INDIRECT(ADDRESS(17,6))</f>
        <v>7:8</v>
      </c>
      <c r="H8" s="14" t="s">
        <v>4</v>
      </c>
      <c r="I8" s="16" t="str">
        <f ca="1">INDIRECT(ADDRESS(20,7))&amp;":"&amp;INDIRECT(ADDRESS(20,6))</f>
        <v>12:13</v>
      </c>
      <c r="J8" s="62">
        <f ca="1">IF(COUNT(F9:I9)=0,"",COUNTIF(F9:I9,"&gt;0")+0.5*COUNTIF(F9:I9,0))</f>
        <v>1</v>
      </c>
      <c r="K8" s="11">
        <v>7</v>
      </c>
      <c r="L8" s="48">
        <v>2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8</v>
      </c>
      <c r="G9" s="11">
        <f ca="1">IF(LEN(INDIRECT(ADDRESS(ROW()-1, COLUMN())))=1,"",INDIRECT(ADDRESS(17,7))-INDIRECT(ADDRESS(17,6)))</f>
        <v>-1</v>
      </c>
      <c r="H9" s="18" t="s">
        <v>4</v>
      </c>
      <c r="I9" s="12">
        <f ca="1">IF(LEN(INDIRECT(ADDRESS(ROW()-1, COLUMN())))=1,"",INDIRECT(ADDRESS(20,7))-INDIRECT(ADDRESS(20,6)))</f>
        <v>-1</v>
      </c>
      <c r="J9" s="62"/>
      <c r="K9" s="11">
        <f ca="1">IF(COUNT(F9:I9)=0,"",SUM(F9:I9))</f>
        <v>6</v>
      </c>
      <c r="L9" s="48"/>
    </row>
    <row r="10" spans="1:13" ht="21" x14ac:dyDescent="0.25">
      <c r="B10" s="68">
        <v>4</v>
      </c>
      <c r="C10" s="58" t="s">
        <v>125</v>
      </c>
      <c r="D10" s="59"/>
      <c r="E10" s="60"/>
      <c r="F10" s="13" t="str">
        <f ca="1">INDIRECT(ADDRESS(16,7))&amp;":"&amp;INDIRECT(ADDRESS(16,6))</f>
        <v>6:13</v>
      </c>
      <c r="G10" s="15" t="str">
        <f ca="1">INDIRECT(ADDRESS(24,7))&amp;":"&amp;INDIRECT(ADDRESS(24,6))</f>
        <v>11:12</v>
      </c>
      <c r="H10" s="15" t="str">
        <f ca="1">INDIRECT(ADDRESS(20,6))&amp;":"&amp;INDIRECT(ADDRESS(20,7))</f>
        <v>13:12</v>
      </c>
      <c r="I10" s="19" t="s">
        <v>4</v>
      </c>
      <c r="J10" s="62">
        <f ca="1">IF(COUNT(F11:I11)=0,"",COUNTIF(F11:I11,"&gt;0")+0.5*COUNTIF(F11:I11,0))</f>
        <v>1</v>
      </c>
      <c r="K10" s="11">
        <v>-6</v>
      </c>
      <c r="L10" s="48">
        <v>4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-7</v>
      </c>
      <c r="G11" s="21">
        <f ca="1">IF(LEN(INDIRECT(ADDRESS(ROW()-1, COLUMN())))=1,"",INDIRECT(ADDRESS(24,7))-INDIRECT(ADDRESS(24,6)))</f>
        <v>-1</v>
      </c>
      <c r="H11" s="21">
        <f ca="1">IF(LEN(INDIRECT(ADDRESS(ROW()-1, COLUMN())))=1,"",INDIRECT(ADDRESS(20,6))-INDIRECT(ADDRESS(20,7)))</f>
        <v>1</v>
      </c>
      <c r="I11" s="22" t="s">
        <v>4</v>
      </c>
      <c r="J11" s="73"/>
      <c r="K11" s="21">
        <f ca="1">IF(COUNT(F11:I11)=0,"",SUM(F11:I11))</f>
        <v>-7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Гришков</v>
      </c>
      <c r="D16" s="65"/>
      <c r="E16" s="66"/>
      <c r="F16" s="26">
        <v>13</v>
      </c>
      <c r="G16" s="27">
        <v>6</v>
      </c>
      <c r="H16" s="67" t="str">
        <f ca="1">IF(ISBLANK(INDIRECT(ADDRESS(K16*2+2,3))),"",INDIRECT(ADDRESS(K16*2+2,3)))</f>
        <v>Капов</v>
      </c>
      <c r="I16" s="65"/>
      <c r="J16" s="65"/>
      <c r="K16" s="25">
        <v>4</v>
      </c>
      <c r="L16" s="28" t="s">
        <v>6</v>
      </c>
      <c r="M16" s="29">
        <v>1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Мишин</v>
      </c>
      <c r="D17" s="65"/>
      <c r="E17" s="66"/>
      <c r="F17" s="26">
        <v>8</v>
      </c>
      <c r="G17" s="27">
        <v>7</v>
      </c>
      <c r="H17" s="67" t="str">
        <f ca="1">IF(ISBLANK(INDIRECT(ADDRESS(K17*2+2,3))),"",INDIRECT(ADDRESS(K17*2+2,3)))</f>
        <v>Вахрушев</v>
      </c>
      <c r="I17" s="65"/>
      <c r="J17" s="65"/>
      <c r="K17" s="25">
        <v>3</v>
      </c>
      <c r="L17" s="28" t="s">
        <v>6</v>
      </c>
      <c r="M17" s="29">
        <v>2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Капов</v>
      </c>
      <c r="D20" s="65"/>
      <c r="E20" s="66"/>
      <c r="F20" s="26">
        <v>13</v>
      </c>
      <c r="G20" s="27">
        <v>12</v>
      </c>
      <c r="H20" s="67" t="str">
        <f ca="1">IF(ISBLANK(INDIRECT(ADDRESS(K20*2+2,3))),"",INDIRECT(ADDRESS(K20*2+2,3)))</f>
        <v>Вахрушев</v>
      </c>
      <c r="I20" s="65"/>
      <c r="J20" s="65"/>
      <c r="K20" s="25">
        <v>3</v>
      </c>
      <c r="L20" s="28" t="s">
        <v>6</v>
      </c>
      <c r="M20" s="29">
        <v>3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Гришков</v>
      </c>
      <c r="D21" s="65"/>
      <c r="E21" s="66"/>
      <c r="F21" s="26">
        <v>3</v>
      </c>
      <c r="G21" s="27">
        <v>13</v>
      </c>
      <c r="H21" s="67" t="str">
        <f ca="1">IF(ISBLANK(INDIRECT(ADDRESS(K21*2+2,3))),"",INDIRECT(ADDRESS(K21*2+2,3)))</f>
        <v>Мишин</v>
      </c>
      <c r="I21" s="65"/>
      <c r="J21" s="65"/>
      <c r="K21" s="25">
        <v>2</v>
      </c>
      <c r="L21" s="28" t="s">
        <v>6</v>
      </c>
      <c r="M21" s="29">
        <v>4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Мишин</v>
      </c>
      <c r="D24" s="65"/>
      <c r="E24" s="66"/>
      <c r="F24" s="26">
        <v>12</v>
      </c>
      <c r="G24" s="27">
        <v>11</v>
      </c>
      <c r="H24" s="67" t="str">
        <f ca="1">IF(ISBLANK(INDIRECT(ADDRESS(K24*2+2,3))),"",INDIRECT(ADDRESS(K24*2+2,3)))</f>
        <v>Капов</v>
      </c>
      <c r="I24" s="65"/>
      <c r="J24" s="65"/>
      <c r="K24" s="25">
        <v>4</v>
      </c>
      <c r="L24" s="28" t="s">
        <v>6</v>
      </c>
      <c r="M24" s="29">
        <v>5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Вахрушев</v>
      </c>
      <c r="D25" s="65"/>
      <c r="E25" s="66"/>
      <c r="F25" s="26">
        <v>13</v>
      </c>
      <c r="G25" s="27">
        <v>5</v>
      </c>
      <c r="H25" s="67" t="str">
        <f ca="1">IF(ISBLANK(INDIRECT(ADDRESS(K25*2+2,3))),"",INDIRECT(ADDRESS(K25*2+2,3)))</f>
        <v>Гришков</v>
      </c>
      <c r="I25" s="65"/>
      <c r="J25" s="65"/>
      <c r="K25" s="25">
        <v>1</v>
      </c>
      <c r="L25" s="28" t="s">
        <v>6</v>
      </c>
      <c r="M25" s="29">
        <v>6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14" sqref="K14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114</v>
      </c>
      <c r="D4" s="56"/>
      <c r="E4" s="57"/>
      <c r="F4" s="6" t="s">
        <v>4</v>
      </c>
      <c r="G4" s="7" t="str">
        <f ca="1">INDIRECT(ADDRESS(21,6))&amp;":"&amp;INDIRECT(ADDRESS(21,7))</f>
        <v>2:13</v>
      </c>
      <c r="H4" s="7" t="str">
        <f ca="1">INDIRECT(ADDRESS(25,7))&amp;":"&amp;INDIRECT(ADDRESS(25,6))</f>
        <v>13:11</v>
      </c>
      <c r="I4" s="8" t="str">
        <f ca="1">INDIRECT(ADDRESS(16,6))&amp;":"&amp;INDIRECT(ADDRESS(16,7))</f>
        <v>12:8</v>
      </c>
      <c r="J4" s="61">
        <f ca="1">IF(COUNT(F5:I5)=0,"",COUNTIF(F5:I5,"&gt;0")+0.5*COUNTIF(F5:I5,0))</f>
        <v>2</v>
      </c>
      <c r="K4" s="9"/>
      <c r="L4" s="47">
        <v>2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-11</v>
      </c>
      <c r="H5" s="11">
        <f ca="1">IF(LEN(INDIRECT(ADDRESS(ROW()-1, COLUMN())))=1,"",INDIRECT(ADDRESS(25,7))-INDIRECT(ADDRESS(25,6)))</f>
        <v>2</v>
      </c>
      <c r="I5" s="12">
        <f ca="1">IF(LEN(INDIRECT(ADDRESS(ROW()-1, COLUMN())))=1,"",INDIRECT(ADDRESS(16,6))-INDIRECT(ADDRESS(16,7)))</f>
        <v>4</v>
      </c>
      <c r="J5" s="62"/>
      <c r="K5" s="11">
        <f ca="1">IF(COUNT(F5:I5)=0,"",SUM(F5:I5))</f>
        <v>-5</v>
      </c>
      <c r="L5" s="48"/>
    </row>
    <row r="6" spans="1:13" ht="21" x14ac:dyDescent="0.25">
      <c r="B6" s="68">
        <v>2</v>
      </c>
      <c r="C6" s="58" t="s">
        <v>115</v>
      </c>
      <c r="D6" s="59"/>
      <c r="E6" s="60"/>
      <c r="F6" s="13" t="str">
        <f ca="1">INDIRECT(ADDRESS(21,7))&amp;":"&amp;INDIRECT(ADDRESS(21,6))</f>
        <v>13:2</v>
      </c>
      <c r="G6" s="14" t="s">
        <v>4</v>
      </c>
      <c r="H6" s="15" t="str">
        <f ca="1">INDIRECT(ADDRESS(17,6))&amp;":"&amp;INDIRECT(ADDRESS(17,7))</f>
        <v>13:5</v>
      </c>
      <c r="I6" s="16" t="str">
        <f ca="1">INDIRECT(ADDRESS(24,6))&amp;":"&amp;INDIRECT(ADDRESS(24,7))</f>
        <v>5:13</v>
      </c>
      <c r="J6" s="62">
        <f ca="1">IF(COUNT(F7:I7)=0,"",COUNTIF(F7:I7,"&gt;0")+0.5*COUNTIF(F7:I7,0))</f>
        <v>2</v>
      </c>
      <c r="K6" s="11"/>
      <c r="L6" s="48">
        <v>1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11</v>
      </c>
      <c r="G7" s="18" t="s">
        <v>4</v>
      </c>
      <c r="H7" s="11">
        <f ca="1">IF(LEN(INDIRECT(ADDRESS(ROW()-1, COLUMN())))=1,"",INDIRECT(ADDRESS(17,6))-INDIRECT(ADDRESS(17,7)))</f>
        <v>8</v>
      </c>
      <c r="I7" s="12">
        <f ca="1">IF(LEN(INDIRECT(ADDRESS(ROW()-1, COLUMN())))=1,"",INDIRECT(ADDRESS(24,6))-INDIRECT(ADDRESS(24,7)))</f>
        <v>-8</v>
      </c>
      <c r="J7" s="62"/>
      <c r="K7" s="11">
        <f ca="1">IF(COUNT(F7:I7)=0,"",SUM(F7:I7))</f>
        <v>11</v>
      </c>
      <c r="L7" s="48"/>
    </row>
    <row r="8" spans="1:13" ht="21" x14ac:dyDescent="0.25">
      <c r="B8" s="68">
        <v>3</v>
      </c>
      <c r="C8" s="58" t="s">
        <v>116</v>
      </c>
      <c r="D8" s="59"/>
      <c r="E8" s="60"/>
      <c r="F8" s="13" t="str">
        <f ca="1">INDIRECT(ADDRESS(25,6))&amp;":"&amp;INDIRECT(ADDRESS(25,7))</f>
        <v>11:13</v>
      </c>
      <c r="G8" s="15" t="str">
        <f ca="1">INDIRECT(ADDRESS(17,7))&amp;":"&amp;INDIRECT(ADDRESS(17,6))</f>
        <v>5:13</v>
      </c>
      <c r="H8" s="14" t="s">
        <v>4</v>
      </c>
      <c r="I8" s="16" t="str">
        <f ca="1">INDIRECT(ADDRESS(20,7))&amp;":"&amp;INDIRECT(ADDRESS(20,6))</f>
        <v>13:12</v>
      </c>
      <c r="J8" s="62">
        <f ca="1">IF(COUNT(F9:I9)=0,"",COUNTIF(F9:I9,"&gt;0")+0.5*COUNTIF(F9:I9,0))</f>
        <v>1</v>
      </c>
      <c r="K8" s="11"/>
      <c r="L8" s="48">
        <v>3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-2</v>
      </c>
      <c r="G9" s="11">
        <f ca="1">IF(LEN(INDIRECT(ADDRESS(ROW()-1, COLUMN())))=1,"",INDIRECT(ADDRESS(17,7))-INDIRECT(ADDRESS(17,6)))</f>
        <v>-8</v>
      </c>
      <c r="H9" s="18" t="s">
        <v>4</v>
      </c>
      <c r="I9" s="12">
        <f ca="1">IF(LEN(INDIRECT(ADDRESS(ROW()-1, COLUMN())))=1,"",INDIRECT(ADDRESS(20,7))-INDIRECT(ADDRESS(20,6)))</f>
        <v>1</v>
      </c>
      <c r="J9" s="62"/>
      <c r="K9" s="11">
        <f ca="1">IF(COUNT(F9:I9)=0,"",SUM(F9:I9))</f>
        <v>-9</v>
      </c>
      <c r="L9" s="48"/>
    </row>
    <row r="10" spans="1:13" ht="21" x14ac:dyDescent="0.25">
      <c r="B10" s="68">
        <v>4</v>
      </c>
      <c r="C10" s="58" t="s">
        <v>117</v>
      </c>
      <c r="D10" s="59"/>
      <c r="E10" s="60"/>
      <c r="F10" s="13" t="str">
        <f ca="1">INDIRECT(ADDRESS(16,7))&amp;":"&amp;INDIRECT(ADDRESS(16,6))</f>
        <v>8:12</v>
      </c>
      <c r="G10" s="15" t="str">
        <f ca="1">INDIRECT(ADDRESS(24,7))&amp;":"&amp;INDIRECT(ADDRESS(24,6))</f>
        <v>13:5</v>
      </c>
      <c r="H10" s="15" t="str">
        <f ca="1">INDIRECT(ADDRESS(20,6))&amp;":"&amp;INDIRECT(ADDRESS(20,7))</f>
        <v>12:13</v>
      </c>
      <c r="I10" s="19" t="s">
        <v>4</v>
      </c>
      <c r="J10" s="62">
        <f ca="1">IF(COUNT(F11:I11)=0,"",COUNTIF(F11:I11,"&gt;0")+0.5*COUNTIF(F11:I11,0))</f>
        <v>1</v>
      </c>
      <c r="K10" s="11"/>
      <c r="L10" s="48">
        <v>4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-4</v>
      </c>
      <c r="G11" s="21">
        <f ca="1">IF(LEN(INDIRECT(ADDRESS(ROW()-1, COLUMN())))=1,"",INDIRECT(ADDRESS(24,7))-INDIRECT(ADDRESS(24,6)))</f>
        <v>8</v>
      </c>
      <c r="H11" s="21">
        <f ca="1">IF(LEN(INDIRECT(ADDRESS(ROW()-1, COLUMN())))=1,"",INDIRECT(ADDRESS(20,6))-INDIRECT(ADDRESS(20,7)))</f>
        <v>-1</v>
      </c>
      <c r="I11" s="22" t="s">
        <v>4</v>
      </c>
      <c r="J11" s="73"/>
      <c r="K11" s="21">
        <f ca="1">IF(COUNT(F11:I11)=0,"",SUM(F11:I11))</f>
        <v>3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Михеенко</v>
      </c>
      <c r="D16" s="65"/>
      <c r="E16" s="66"/>
      <c r="F16" s="26">
        <v>12</v>
      </c>
      <c r="G16" s="27">
        <v>8</v>
      </c>
      <c r="H16" s="67" t="str">
        <f ca="1">IF(ISBLANK(INDIRECT(ADDRESS(K16*2+2,3))),"",INDIRECT(ADDRESS(K16*2+2,3)))</f>
        <v>Иванов</v>
      </c>
      <c r="I16" s="65"/>
      <c r="J16" s="65"/>
      <c r="K16" s="25">
        <v>4</v>
      </c>
      <c r="L16" s="28" t="s">
        <v>6</v>
      </c>
      <c r="M16" s="29">
        <v>3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Шапкин</v>
      </c>
      <c r="D17" s="65"/>
      <c r="E17" s="66"/>
      <c r="F17" s="26">
        <v>13</v>
      </c>
      <c r="G17" s="27">
        <v>5</v>
      </c>
      <c r="H17" s="67" t="str">
        <f ca="1">IF(ISBLANK(INDIRECT(ADDRESS(K17*2+2,3))),"",INDIRECT(ADDRESS(K17*2+2,3)))</f>
        <v>Осокин</v>
      </c>
      <c r="I17" s="65"/>
      <c r="J17" s="65"/>
      <c r="K17" s="25">
        <v>3</v>
      </c>
      <c r="L17" s="28" t="s">
        <v>6</v>
      </c>
      <c r="M17" s="29">
        <v>4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Иванов</v>
      </c>
      <c r="D20" s="65"/>
      <c r="E20" s="66"/>
      <c r="F20" s="26">
        <v>12</v>
      </c>
      <c r="G20" s="27">
        <v>13</v>
      </c>
      <c r="H20" s="67" t="str">
        <f ca="1">IF(ISBLANK(INDIRECT(ADDRESS(K20*2+2,3))),"",INDIRECT(ADDRESS(K20*2+2,3)))</f>
        <v>Осокин</v>
      </c>
      <c r="I20" s="65"/>
      <c r="J20" s="65"/>
      <c r="K20" s="25">
        <v>3</v>
      </c>
      <c r="L20" s="28" t="s">
        <v>6</v>
      </c>
      <c r="M20" s="29">
        <v>5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Михеенко</v>
      </c>
      <c r="D21" s="65"/>
      <c r="E21" s="66"/>
      <c r="F21" s="26">
        <v>2</v>
      </c>
      <c r="G21" s="27">
        <v>13</v>
      </c>
      <c r="H21" s="67" t="str">
        <f ca="1">IF(ISBLANK(INDIRECT(ADDRESS(K21*2+2,3))),"",INDIRECT(ADDRESS(K21*2+2,3)))</f>
        <v>Шапкин</v>
      </c>
      <c r="I21" s="65"/>
      <c r="J21" s="65"/>
      <c r="K21" s="25">
        <v>2</v>
      </c>
      <c r="L21" s="28" t="s">
        <v>6</v>
      </c>
      <c r="M21" s="29">
        <v>6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Шапкин</v>
      </c>
      <c r="D24" s="65"/>
      <c r="E24" s="66"/>
      <c r="F24" s="26">
        <v>5</v>
      </c>
      <c r="G24" s="27">
        <v>13</v>
      </c>
      <c r="H24" s="67" t="str">
        <f ca="1">IF(ISBLANK(INDIRECT(ADDRESS(K24*2+2,3))),"",INDIRECT(ADDRESS(K24*2+2,3)))</f>
        <v>Иванов</v>
      </c>
      <c r="I24" s="65"/>
      <c r="J24" s="65"/>
      <c r="K24" s="25">
        <v>4</v>
      </c>
      <c r="L24" s="28" t="s">
        <v>6</v>
      </c>
      <c r="M24" s="29">
        <v>7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Осокин</v>
      </c>
      <c r="D25" s="65"/>
      <c r="E25" s="66"/>
      <c r="F25" s="26">
        <v>11</v>
      </c>
      <c r="G25" s="27">
        <v>13</v>
      </c>
      <c r="H25" s="67" t="str">
        <f ca="1">IF(ISBLANK(INDIRECT(ADDRESS(K25*2+2,3))),"",INDIRECT(ADDRESS(K25*2+2,3)))</f>
        <v>Михеенко</v>
      </c>
      <c r="I25" s="65"/>
      <c r="J25" s="65"/>
      <c r="K25" s="25">
        <v>1</v>
      </c>
      <c r="L25" s="28" t="s">
        <v>6</v>
      </c>
      <c r="M25" s="29">
        <v>8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M11" sqref="M11:N11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16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118</v>
      </c>
      <c r="D4" s="56"/>
      <c r="E4" s="57"/>
      <c r="F4" s="6" t="s">
        <v>4</v>
      </c>
      <c r="G4" s="7" t="str">
        <f ca="1">INDIRECT(ADDRESS(21,6))&amp;":"&amp;INDIRECT(ADDRESS(21,7))</f>
        <v>13:10</v>
      </c>
      <c r="H4" s="7" t="str">
        <f ca="1">INDIRECT(ADDRESS(25,7))&amp;":"&amp;INDIRECT(ADDRESS(25,6))</f>
        <v>13:11</v>
      </c>
      <c r="I4" s="8" t="str">
        <f ca="1">INDIRECT(ADDRESS(16,6))&amp;":"&amp;INDIRECT(ADDRESS(16,7))</f>
        <v>9:13</v>
      </c>
      <c r="J4" s="61">
        <f ca="1">IF(COUNT(F5:I5)=0,"",COUNTIF(F5:I5,"&gt;0")+0.5*COUNTIF(F5:I5,0))</f>
        <v>2</v>
      </c>
      <c r="K4" s="9"/>
      <c r="L4" s="47">
        <v>1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3</v>
      </c>
      <c r="H5" s="11">
        <f ca="1">IF(LEN(INDIRECT(ADDRESS(ROW()-1, COLUMN())))=1,"",INDIRECT(ADDRESS(25,7))-INDIRECT(ADDRESS(25,6)))</f>
        <v>2</v>
      </c>
      <c r="I5" s="12">
        <f ca="1">IF(LEN(INDIRECT(ADDRESS(ROW()-1, COLUMN())))=1,"",INDIRECT(ADDRESS(16,6))-INDIRECT(ADDRESS(16,7)))</f>
        <v>-4</v>
      </c>
      <c r="J5" s="62"/>
      <c r="K5" s="11">
        <f ca="1">IF(COUNT(F5:I5)=0,"",SUM(F5:I5))</f>
        <v>1</v>
      </c>
      <c r="L5" s="48"/>
    </row>
    <row r="6" spans="1:13" ht="21" x14ac:dyDescent="0.25">
      <c r="B6" s="68">
        <v>2</v>
      </c>
      <c r="C6" s="58" t="s">
        <v>119</v>
      </c>
      <c r="D6" s="59"/>
      <c r="E6" s="60"/>
      <c r="F6" s="13" t="str">
        <f ca="1">INDIRECT(ADDRESS(21,7))&amp;":"&amp;INDIRECT(ADDRESS(21,6))</f>
        <v>10:13</v>
      </c>
      <c r="G6" s="14" t="s">
        <v>4</v>
      </c>
      <c r="H6" s="15" t="str">
        <f ca="1">INDIRECT(ADDRESS(17,6))&amp;":"&amp;INDIRECT(ADDRESS(17,7))</f>
        <v>8:13</v>
      </c>
      <c r="I6" s="16" t="str">
        <f ca="1">INDIRECT(ADDRESS(24,6))&amp;":"&amp;INDIRECT(ADDRESS(24,7))</f>
        <v>13:6</v>
      </c>
      <c r="J6" s="62">
        <f ca="1">IF(COUNT(F7:I7)=0,"",COUNTIF(F7:I7,"&gt;0")+0.5*COUNTIF(F7:I7,0))</f>
        <v>1</v>
      </c>
      <c r="K6" s="11"/>
      <c r="L6" s="48">
        <v>3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-3</v>
      </c>
      <c r="G7" s="18" t="s">
        <v>4</v>
      </c>
      <c r="H7" s="11">
        <f ca="1">IF(LEN(INDIRECT(ADDRESS(ROW()-1, COLUMN())))=1,"",INDIRECT(ADDRESS(17,6))-INDIRECT(ADDRESS(17,7)))</f>
        <v>-5</v>
      </c>
      <c r="I7" s="12">
        <f ca="1">IF(LEN(INDIRECT(ADDRESS(ROW()-1, COLUMN())))=1,"",INDIRECT(ADDRESS(24,6))-INDIRECT(ADDRESS(24,7)))</f>
        <v>7</v>
      </c>
      <c r="J7" s="62"/>
      <c r="K7" s="11">
        <f ca="1">IF(COUNT(F7:I7)=0,"",SUM(F7:I7))</f>
        <v>-1</v>
      </c>
      <c r="L7" s="48"/>
    </row>
    <row r="8" spans="1:13" ht="21" x14ac:dyDescent="0.25">
      <c r="B8" s="68">
        <v>3</v>
      </c>
      <c r="C8" s="58" t="s">
        <v>120</v>
      </c>
      <c r="D8" s="59"/>
      <c r="E8" s="60"/>
      <c r="F8" s="13" t="str">
        <f ca="1">INDIRECT(ADDRESS(25,6))&amp;":"&amp;INDIRECT(ADDRESS(25,7))</f>
        <v>11:13</v>
      </c>
      <c r="G8" s="15" t="str">
        <f ca="1">INDIRECT(ADDRESS(17,7))&amp;":"&amp;INDIRECT(ADDRESS(17,6))</f>
        <v>13:8</v>
      </c>
      <c r="H8" s="14" t="s">
        <v>4</v>
      </c>
      <c r="I8" s="16" t="str">
        <f ca="1">INDIRECT(ADDRESS(20,7))&amp;":"&amp;INDIRECT(ADDRESS(20,6))</f>
        <v>13:5</v>
      </c>
      <c r="J8" s="62">
        <f ca="1">IF(COUNT(F9:I9)=0,"",COUNTIF(F9:I9,"&gt;0")+0.5*COUNTIF(F9:I9,0))</f>
        <v>2</v>
      </c>
      <c r="K8" s="11"/>
      <c r="L8" s="48">
        <v>2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-2</v>
      </c>
      <c r="G9" s="11">
        <f ca="1">IF(LEN(INDIRECT(ADDRESS(ROW()-1, COLUMN())))=1,"",INDIRECT(ADDRESS(17,7))-INDIRECT(ADDRESS(17,6)))</f>
        <v>5</v>
      </c>
      <c r="H9" s="18" t="s">
        <v>4</v>
      </c>
      <c r="I9" s="12">
        <f ca="1">IF(LEN(INDIRECT(ADDRESS(ROW()-1, COLUMN())))=1,"",INDIRECT(ADDRESS(20,7))-INDIRECT(ADDRESS(20,6)))</f>
        <v>8</v>
      </c>
      <c r="J9" s="62"/>
      <c r="K9" s="11">
        <f ca="1">IF(COUNT(F9:I9)=0,"",SUM(F9:I9))</f>
        <v>11</v>
      </c>
      <c r="L9" s="48"/>
    </row>
    <row r="10" spans="1:13" ht="21" x14ac:dyDescent="0.25">
      <c r="B10" s="68">
        <v>4</v>
      </c>
      <c r="C10" s="58" t="s">
        <v>121</v>
      </c>
      <c r="D10" s="59"/>
      <c r="E10" s="60"/>
      <c r="F10" s="13" t="str">
        <f ca="1">INDIRECT(ADDRESS(16,7))&amp;":"&amp;INDIRECT(ADDRESS(16,6))</f>
        <v>13:9</v>
      </c>
      <c r="G10" s="15" t="str">
        <f ca="1">INDIRECT(ADDRESS(24,7))&amp;":"&amp;INDIRECT(ADDRESS(24,6))</f>
        <v>6:13</v>
      </c>
      <c r="H10" s="15" t="str">
        <f ca="1">INDIRECT(ADDRESS(20,6))&amp;":"&amp;INDIRECT(ADDRESS(20,7))</f>
        <v>5:13</v>
      </c>
      <c r="I10" s="19" t="s">
        <v>4</v>
      </c>
      <c r="J10" s="62">
        <f ca="1">IF(COUNT(F11:I11)=0,"",COUNTIF(F11:I11,"&gt;0")+0.5*COUNTIF(F11:I11,0))</f>
        <v>1</v>
      </c>
      <c r="K10" s="11"/>
      <c r="L10" s="48">
        <v>4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4</v>
      </c>
      <c r="G11" s="21">
        <f ca="1">IF(LEN(INDIRECT(ADDRESS(ROW()-1, COLUMN())))=1,"",INDIRECT(ADDRESS(24,7))-INDIRECT(ADDRESS(24,6)))</f>
        <v>-7</v>
      </c>
      <c r="H11" s="21">
        <f ca="1">IF(LEN(INDIRECT(ADDRESS(ROW()-1, COLUMN())))=1,"",INDIRECT(ADDRESS(20,6))-INDIRECT(ADDRESS(20,7)))</f>
        <v>-8</v>
      </c>
      <c r="I11" s="22" t="s">
        <v>4</v>
      </c>
      <c r="J11" s="73"/>
      <c r="K11" s="21">
        <f ca="1">IF(COUNT(F11:I11)=0,"",SUM(F11:I11))</f>
        <v>-11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Жака</v>
      </c>
      <c r="D16" s="65"/>
      <c r="E16" s="66"/>
      <c r="F16" s="26">
        <v>9</v>
      </c>
      <c r="G16" s="27">
        <v>13</v>
      </c>
      <c r="H16" s="67" t="str">
        <f ca="1">IF(ISBLANK(INDIRECT(ADDRESS(K16*2+2,3))),"",INDIRECT(ADDRESS(K16*2+2,3)))</f>
        <v>Изместьев</v>
      </c>
      <c r="I16" s="65"/>
      <c r="J16" s="65"/>
      <c r="K16" s="25">
        <v>4</v>
      </c>
      <c r="L16" s="28" t="s">
        <v>6</v>
      </c>
      <c r="M16" s="29">
        <v>5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Бейгер</v>
      </c>
      <c r="D17" s="65"/>
      <c r="E17" s="66"/>
      <c r="F17" s="26">
        <v>8</v>
      </c>
      <c r="G17" s="27">
        <v>13</v>
      </c>
      <c r="H17" s="67" t="str">
        <f ca="1">IF(ISBLANK(INDIRECT(ADDRESS(K17*2+2,3))),"",INDIRECT(ADDRESS(K17*2+2,3)))</f>
        <v>Крошилов</v>
      </c>
      <c r="I17" s="65"/>
      <c r="J17" s="65"/>
      <c r="K17" s="25">
        <v>3</v>
      </c>
      <c r="L17" s="28" t="s">
        <v>6</v>
      </c>
      <c r="M17" s="29">
        <v>6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Изместьев</v>
      </c>
      <c r="D20" s="65"/>
      <c r="E20" s="66"/>
      <c r="F20" s="26">
        <v>5</v>
      </c>
      <c r="G20" s="27">
        <v>13</v>
      </c>
      <c r="H20" s="67" t="str">
        <f ca="1">IF(ISBLANK(INDIRECT(ADDRESS(K20*2+2,3))),"",INDIRECT(ADDRESS(K20*2+2,3)))</f>
        <v>Крошилов</v>
      </c>
      <c r="I20" s="65"/>
      <c r="J20" s="65"/>
      <c r="K20" s="25">
        <v>3</v>
      </c>
      <c r="L20" s="28" t="s">
        <v>6</v>
      </c>
      <c r="M20" s="29">
        <v>7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Жака</v>
      </c>
      <c r="D21" s="65"/>
      <c r="E21" s="66"/>
      <c r="F21" s="26">
        <v>13</v>
      </c>
      <c r="G21" s="27">
        <v>10</v>
      </c>
      <c r="H21" s="67" t="str">
        <f ca="1">IF(ISBLANK(INDIRECT(ADDRESS(K21*2+2,3))),"",INDIRECT(ADDRESS(K21*2+2,3)))</f>
        <v>Бейгер</v>
      </c>
      <c r="I21" s="65"/>
      <c r="J21" s="65"/>
      <c r="K21" s="25">
        <v>2</v>
      </c>
      <c r="L21" s="28" t="s">
        <v>6</v>
      </c>
      <c r="M21" s="29">
        <v>8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Бейгер</v>
      </c>
      <c r="D24" s="65"/>
      <c r="E24" s="66"/>
      <c r="F24" s="26">
        <v>13</v>
      </c>
      <c r="G24" s="27">
        <v>6</v>
      </c>
      <c r="H24" s="67" t="str">
        <f ca="1">IF(ISBLANK(INDIRECT(ADDRESS(K24*2+2,3))),"",INDIRECT(ADDRESS(K24*2+2,3)))</f>
        <v>Изместьев</v>
      </c>
      <c r="I24" s="65"/>
      <c r="J24" s="65"/>
      <c r="K24" s="25">
        <v>4</v>
      </c>
      <c r="L24" s="28" t="s">
        <v>6</v>
      </c>
      <c r="M24" s="29">
        <v>1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Крошилов</v>
      </c>
      <c r="D25" s="65"/>
      <c r="E25" s="66"/>
      <c r="F25" s="26">
        <v>11</v>
      </c>
      <c r="G25" s="27">
        <v>13</v>
      </c>
      <c r="H25" s="67" t="str">
        <f ca="1">IF(ISBLANK(INDIRECT(ADDRESS(K25*2+2,3))),"",INDIRECT(ADDRESS(K25*2+2,3)))</f>
        <v>Жака</v>
      </c>
      <c r="I25" s="65"/>
      <c r="J25" s="65"/>
      <c r="K25" s="25">
        <v>1</v>
      </c>
      <c r="L25" s="28" t="s">
        <v>6</v>
      </c>
      <c r="M25" s="29">
        <v>2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14" sqref="K14"/>
    </sheetView>
  </sheetViews>
  <sheetFormatPr defaultRowHeight="15" x14ac:dyDescent="0.25"/>
  <cols>
    <col min="1" max="1" width="4" style="1" customWidth="1"/>
    <col min="2" max="15" width="10.28515625" customWidth="1"/>
  </cols>
  <sheetData>
    <row r="1" spans="1:13" ht="31.5" x14ac:dyDescent="0.25">
      <c r="B1" s="49" t="s">
        <v>17</v>
      </c>
      <c r="C1" s="49"/>
      <c r="D1" s="49"/>
      <c r="E1" s="49"/>
      <c r="F1" s="49"/>
      <c r="G1" s="49"/>
      <c r="H1" s="49"/>
      <c r="I1" s="49"/>
      <c r="J1" s="49"/>
      <c r="K1" s="49"/>
      <c r="L1" s="30" t="s">
        <v>9</v>
      </c>
    </row>
    <row r="2" spans="1:13" ht="15.75" thickBot="1" x14ac:dyDescent="0.3"/>
    <row r="3" spans="1:13" ht="15.75" thickBot="1" x14ac:dyDescent="0.3">
      <c r="B3" s="2"/>
      <c r="C3" s="50" t="s">
        <v>0</v>
      </c>
      <c r="D3" s="51"/>
      <c r="E3" s="52"/>
      <c r="F3" s="3">
        <v>1</v>
      </c>
      <c r="G3" s="3">
        <v>2</v>
      </c>
      <c r="H3" s="4">
        <v>3</v>
      </c>
      <c r="I3" s="4">
        <v>4</v>
      </c>
      <c r="J3" s="2" t="s">
        <v>1</v>
      </c>
      <c r="K3" s="3" t="s">
        <v>2</v>
      </c>
      <c r="L3" s="5" t="s">
        <v>3</v>
      </c>
    </row>
    <row r="4" spans="1:13" ht="21" x14ac:dyDescent="0.25">
      <c r="B4" s="53">
        <v>1</v>
      </c>
      <c r="C4" s="55" t="s">
        <v>126</v>
      </c>
      <c r="D4" s="56"/>
      <c r="E4" s="57"/>
      <c r="F4" s="6" t="s">
        <v>4</v>
      </c>
      <c r="G4" s="7" t="str">
        <f ca="1">INDIRECT(ADDRESS(21,6))&amp;":"&amp;INDIRECT(ADDRESS(21,7))</f>
        <v>12:13</v>
      </c>
      <c r="H4" s="7" t="str">
        <f ca="1">INDIRECT(ADDRESS(25,7))&amp;":"&amp;INDIRECT(ADDRESS(25,6))</f>
        <v>13:2</v>
      </c>
      <c r="I4" s="8" t="str">
        <f ca="1">INDIRECT(ADDRESS(16,6))&amp;":"&amp;INDIRECT(ADDRESS(16,7))</f>
        <v>8:12</v>
      </c>
      <c r="J4" s="61">
        <f ca="1">IF(COUNT(F5:I5)=0,"",COUNTIF(F5:I5,"&gt;0")+0.5*COUNTIF(F5:I5,0))</f>
        <v>1</v>
      </c>
      <c r="K4" s="9"/>
      <c r="L4" s="47">
        <v>4</v>
      </c>
    </row>
    <row r="5" spans="1:13" ht="21" x14ac:dyDescent="0.25">
      <c r="B5" s="54"/>
      <c r="C5" s="58"/>
      <c r="D5" s="59"/>
      <c r="E5" s="60"/>
      <c r="F5" s="10" t="s">
        <v>4</v>
      </c>
      <c r="G5" s="11">
        <f ca="1">IF(LEN(INDIRECT(ADDRESS(ROW()-1, COLUMN())))=1,"",INDIRECT(ADDRESS(21,6))-INDIRECT(ADDRESS(21,7)))</f>
        <v>-1</v>
      </c>
      <c r="H5" s="11">
        <f ca="1">IF(LEN(INDIRECT(ADDRESS(ROW()-1, COLUMN())))=1,"",INDIRECT(ADDRESS(25,7))-INDIRECT(ADDRESS(25,6)))</f>
        <v>11</v>
      </c>
      <c r="I5" s="12">
        <f ca="1">IF(LEN(INDIRECT(ADDRESS(ROW()-1, COLUMN())))=1,"",INDIRECT(ADDRESS(16,6))-INDIRECT(ADDRESS(16,7)))</f>
        <v>-4</v>
      </c>
      <c r="J5" s="62"/>
      <c r="K5" s="11">
        <f ca="1">IF(COUNT(F5:I5)=0,"",SUM(F5:I5))</f>
        <v>6</v>
      </c>
      <c r="L5" s="48"/>
    </row>
    <row r="6" spans="1:13" ht="21" x14ac:dyDescent="0.25">
      <c r="B6" s="68">
        <v>2</v>
      </c>
      <c r="C6" s="58" t="s">
        <v>127</v>
      </c>
      <c r="D6" s="59"/>
      <c r="E6" s="60"/>
      <c r="F6" s="13" t="str">
        <f ca="1">INDIRECT(ADDRESS(21,7))&amp;":"&amp;INDIRECT(ADDRESS(21,6))</f>
        <v>13:12</v>
      </c>
      <c r="G6" s="14" t="s">
        <v>4</v>
      </c>
      <c r="H6" s="15" t="str">
        <f ca="1">INDIRECT(ADDRESS(17,6))&amp;":"&amp;INDIRECT(ADDRESS(17,7))</f>
        <v>7:11</v>
      </c>
      <c r="I6" s="16" t="str">
        <f ca="1">INDIRECT(ADDRESS(24,6))&amp;":"&amp;INDIRECT(ADDRESS(24,7))</f>
        <v>11:10</v>
      </c>
      <c r="J6" s="62">
        <f ca="1">IF(COUNT(F7:I7)=0,"",COUNTIF(F7:I7,"&gt;0")+0.5*COUNTIF(F7:I7,0))</f>
        <v>2</v>
      </c>
      <c r="K6" s="11"/>
      <c r="L6" s="48">
        <v>2</v>
      </c>
    </row>
    <row r="7" spans="1:13" ht="21" x14ac:dyDescent="0.25">
      <c r="B7" s="54"/>
      <c r="C7" s="58"/>
      <c r="D7" s="59"/>
      <c r="E7" s="60"/>
      <c r="F7" s="17">
        <f ca="1">IF(LEN(INDIRECT(ADDRESS(ROW()-1, COLUMN())))=1,"",INDIRECT(ADDRESS(21,7))-INDIRECT(ADDRESS(21,6)))</f>
        <v>1</v>
      </c>
      <c r="G7" s="18" t="s">
        <v>4</v>
      </c>
      <c r="H7" s="11">
        <f ca="1">IF(LEN(INDIRECT(ADDRESS(ROW()-1, COLUMN())))=1,"",INDIRECT(ADDRESS(17,6))-INDIRECT(ADDRESS(17,7)))</f>
        <v>-4</v>
      </c>
      <c r="I7" s="12">
        <f ca="1">IF(LEN(INDIRECT(ADDRESS(ROW()-1, COLUMN())))=1,"",INDIRECT(ADDRESS(24,6))-INDIRECT(ADDRESS(24,7)))</f>
        <v>1</v>
      </c>
      <c r="J7" s="62"/>
      <c r="K7" s="11">
        <f ca="1">IF(COUNT(F7:I7)=0,"",SUM(F7:I7))</f>
        <v>-2</v>
      </c>
      <c r="L7" s="48"/>
    </row>
    <row r="8" spans="1:13" ht="21" x14ac:dyDescent="0.25">
      <c r="B8" s="68">
        <v>3</v>
      </c>
      <c r="C8" s="58" t="s">
        <v>128</v>
      </c>
      <c r="D8" s="59"/>
      <c r="E8" s="60"/>
      <c r="F8" s="13" t="str">
        <f ca="1">INDIRECT(ADDRESS(25,6))&amp;":"&amp;INDIRECT(ADDRESS(25,7))</f>
        <v>2:13</v>
      </c>
      <c r="G8" s="15" t="str">
        <f ca="1">INDIRECT(ADDRESS(17,7))&amp;":"&amp;INDIRECT(ADDRESS(17,6))</f>
        <v>11:7</v>
      </c>
      <c r="H8" s="14" t="s">
        <v>4</v>
      </c>
      <c r="I8" s="16" t="str">
        <f ca="1">INDIRECT(ADDRESS(20,7))&amp;":"&amp;INDIRECT(ADDRESS(20,6))</f>
        <v>13:12</v>
      </c>
      <c r="J8" s="62">
        <f ca="1">IF(COUNT(F9:I9)=0,"",COUNTIF(F9:I9,"&gt;0")+0.5*COUNTIF(F9:I9,0))</f>
        <v>2</v>
      </c>
      <c r="K8" s="11"/>
      <c r="L8" s="48">
        <v>1</v>
      </c>
    </row>
    <row r="9" spans="1:13" ht="21" x14ac:dyDescent="0.25">
      <c r="B9" s="54"/>
      <c r="C9" s="58"/>
      <c r="D9" s="59"/>
      <c r="E9" s="60"/>
      <c r="F9" s="17">
        <f ca="1">IF(LEN(INDIRECT(ADDRESS(ROW()-1, COLUMN())))=1,"",INDIRECT(ADDRESS(25,6))-INDIRECT(ADDRESS(25,7)))</f>
        <v>-11</v>
      </c>
      <c r="G9" s="11">
        <f ca="1">IF(LEN(INDIRECT(ADDRESS(ROW()-1, COLUMN())))=1,"",INDIRECT(ADDRESS(17,7))-INDIRECT(ADDRESS(17,6)))</f>
        <v>4</v>
      </c>
      <c r="H9" s="18" t="s">
        <v>4</v>
      </c>
      <c r="I9" s="12">
        <f ca="1">IF(LEN(INDIRECT(ADDRESS(ROW()-1, COLUMN())))=1,"",INDIRECT(ADDRESS(20,7))-INDIRECT(ADDRESS(20,6)))</f>
        <v>1</v>
      </c>
      <c r="J9" s="62"/>
      <c r="K9" s="11">
        <f ca="1">IF(COUNT(F9:I9)=0,"",SUM(F9:I9))</f>
        <v>-6</v>
      </c>
      <c r="L9" s="48"/>
    </row>
    <row r="10" spans="1:13" ht="21" x14ac:dyDescent="0.25">
      <c r="B10" s="68">
        <v>4</v>
      </c>
      <c r="C10" s="58" t="s">
        <v>129</v>
      </c>
      <c r="D10" s="59"/>
      <c r="E10" s="60"/>
      <c r="F10" s="13" t="str">
        <f ca="1">INDIRECT(ADDRESS(16,7))&amp;":"&amp;INDIRECT(ADDRESS(16,6))</f>
        <v>12:8</v>
      </c>
      <c r="G10" s="15" t="str">
        <f ca="1">INDIRECT(ADDRESS(24,7))&amp;":"&amp;INDIRECT(ADDRESS(24,6))</f>
        <v>10:11</v>
      </c>
      <c r="H10" s="15" t="str">
        <f ca="1">INDIRECT(ADDRESS(20,6))&amp;":"&amp;INDIRECT(ADDRESS(20,7))</f>
        <v>12:13</v>
      </c>
      <c r="I10" s="19" t="s">
        <v>4</v>
      </c>
      <c r="J10" s="62">
        <f ca="1">IF(COUNT(F11:I11)=0,"",COUNTIF(F11:I11,"&gt;0")+0.5*COUNTIF(F11:I11,0))</f>
        <v>1</v>
      </c>
      <c r="K10" s="11"/>
      <c r="L10" s="48">
        <v>3</v>
      </c>
    </row>
    <row r="11" spans="1:13" ht="21.75" thickBot="1" x14ac:dyDescent="0.3">
      <c r="B11" s="69"/>
      <c r="C11" s="70"/>
      <c r="D11" s="71"/>
      <c r="E11" s="72"/>
      <c r="F11" s="20">
        <f ca="1">IF(LEN(INDIRECT(ADDRESS(ROW()-1, COLUMN())))=1,"",INDIRECT(ADDRESS(16,7))-INDIRECT(ADDRESS(16,6)))</f>
        <v>4</v>
      </c>
      <c r="G11" s="21">
        <f ca="1">IF(LEN(INDIRECT(ADDRESS(ROW()-1, COLUMN())))=1,"",INDIRECT(ADDRESS(24,7))-INDIRECT(ADDRESS(24,6)))</f>
        <v>-1</v>
      </c>
      <c r="H11" s="21">
        <f ca="1">IF(LEN(INDIRECT(ADDRESS(ROW()-1, COLUMN())))=1,"",INDIRECT(ADDRESS(20,6))-INDIRECT(ADDRESS(20,7)))</f>
        <v>-1</v>
      </c>
      <c r="I11" s="22" t="s">
        <v>4</v>
      </c>
      <c r="J11" s="73"/>
      <c r="K11" s="21">
        <f ca="1">IF(COUNT(F11:I11)=0,"",SUM(F11:I11))</f>
        <v>2</v>
      </c>
      <c r="L11" s="63"/>
    </row>
    <row r="15" spans="1:13" s="24" customFormat="1" ht="21.75" thickBot="1" x14ac:dyDescent="0.4">
      <c r="A15" s="23"/>
      <c r="B15" s="64" t="s">
        <v>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3" s="24" customFormat="1" ht="21.75" thickBot="1" x14ac:dyDescent="0.4">
      <c r="A16" s="23"/>
      <c r="B16" s="25">
        <v>1</v>
      </c>
      <c r="C16" s="65" t="str">
        <f ca="1">IF(ISBLANK(INDIRECT(ADDRESS(B16*2+2,3))),"",INDIRECT(ADDRESS(B16*2+2,3)))</f>
        <v>Трутнев</v>
      </c>
      <c r="D16" s="65"/>
      <c r="E16" s="66"/>
      <c r="F16" s="26">
        <v>8</v>
      </c>
      <c r="G16" s="27">
        <v>12</v>
      </c>
      <c r="H16" s="67" t="str">
        <f ca="1">IF(ISBLANK(INDIRECT(ADDRESS(K16*2+2,3))),"",INDIRECT(ADDRESS(K16*2+2,3)))</f>
        <v>Хмылев</v>
      </c>
      <c r="I16" s="65"/>
      <c r="J16" s="65"/>
      <c r="K16" s="25">
        <v>4</v>
      </c>
      <c r="L16" s="28" t="s">
        <v>6</v>
      </c>
      <c r="M16" s="29">
        <v>7</v>
      </c>
    </row>
    <row r="17" spans="1:13" s="24" customFormat="1" ht="21.75" thickBot="1" x14ac:dyDescent="0.4">
      <c r="A17" s="23"/>
      <c r="B17" s="25">
        <v>2</v>
      </c>
      <c r="C17" s="65" t="str">
        <f ca="1">IF(ISBLANK(INDIRECT(ADDRESS(B17*2+2,3))),"",INDIRECT(ADDRESS(B17*2+2,3)))</f>
        <v>Смирнов</v>
      </c>
      <c r="D17" s="65"/>
      <c r="E17" s="66"/>
      <c r="F17" s="26">
        <v>7</v>
      </c>
      <c r="G17" s="27">
        <v>11</v>
      </c>
      <c r="H17" s="67" t="str">
        <f ca="1">IF(ISBLANK(INDIRECT(ADDRESS(K17*2+2,3))),"",INDIRECT(ADDRESS(K17*2+2,3)))</f>
        <v>Дубовицкий</v>
      </c>
      <c r="I17" s="65"/>
      <c r="J17" s="65"/>
      <c r="K17" s="25">
        <v>3</v>
      </c>
      <c r="L17" s="28" t="s">
        <v>6</v>
      </c>
      <c r="M17" s="29">
        <v>8</v>
      </c>
    </row>
    <row r="18" spans="1:13" s="24" customFormat="1" ht="21" x14ac:dyDescent="0.35">
      <c r="A18" s="23"/>
      <c r="M18" s="29"/>
    </row>
    <row r="19" spans="1:13" s="24" customFormat="1" ht="21.75" thickBot="1" x14ac:dyDescent="0.4">
      <c r="A19" s="23"/>
      <c r="B19" s="64" t="s">
        <v>7</v>
      </c>
      <c r="C19" s="64"/>
      <c r="D19" s="64"/>
      <c r="E19" s="64"/>
      <c r="F19" s="64"/>
      <c r="G19" s="64"/>
      <c r="H19" s="64"/>
      <c r="I19" s="64"/>
      <c r="J19" s="64"/>
      <c r="K19" s="64"/>
      <c r="M19" s="29"/>
    </row>
    <row r="20" spans="1:13" s="24" customFormat="1" ht="21.75" thickBot="1" x14ac:dyDescent="0.4">
      <c r="A20" s="23"/>
      <c r="B20" s="25">
        <v>4</v>
      </c>
      <c r="C20" s="65" t="str">
        <f ca="1">IF(ISBLANK(INDIRECT(ADDRESS(B20*2+2,3))),"",INDIRECT(ADDRESS(B20*2+2,3)))</f>
        <v>Хмылев</v>
      </c>
      <c r="D20" s="65"/>
      <c r="E20" s="66"/>
      <c r="F20" s="26">
        <v>12</v>
      </c>
      <c r="G20" s="27">
        <v>13</v>
      </c>
      <c r="H20" s="67" t="str">
        <f ca="1">IF(ISBLANK(INDIRECT(ADDRESS(K20*2+2,3))),"",INDIRECT(ADDRESS(K20*2+2,3)))</f>
        <v>Дубовицкий</v>
      </c>
      <c r="I20" s="65"/>
      <c r="J20" s="65"/>
      <c r="K20" s="25">
        <v>3</v>
      </c>
      <c r="L20" s="28" t="s">
        <v>6</v>
      </c>
      <c r="M20" s="29">
        <v>1</v>
      </c>
    </row>
    <row r="21" spans="1:13" s="24" customFormat="1" ht="21.75" thickBot="1" x14ac:dyDescent="0.4">
      <c r="A21" s="23"/>
      <c r="B21" s="25">
        <v>1</v>
      </c>
      <c r="C21" s="65" t="str">
        <f ca="1">IF(ISBLANK(INDIRECT(ADDRESS(B21*2+2,3))),"",INDIRECT(ADDRESS(B21*2+2,3)))</f>
        <v>Трутнев</v>
      </c>
      <c r="D21" s="65"/>
      <c r="E21" s="66"/>
      <c r="F21" s="26">
        <v>12</v>
      </c>
      <c r="G21" s="27">
        <v>13</v>
      </c>
      <c r="H21" s="67" t="str">
        <f ca="1">IF(ISBLANK(INDIRECT(ADDRESS(K21*2+2,3))),"",INDIRECT(ADDRESS(K21*2+2,3)))</f>
        <v>Смирнов</v>
      </c>
      <c r="I21" s="65"/>
      <c r="J21" s="65"/>
      <c r="K21" s="25">
        <v>2</v>
      </c>
      <c r="L21" s="28" t="s">
        <v>6</v>
      </c>
      <c r="M21" s="29">
        <v>2</v>
      </c>
    </row>
    <row r="22" spans="1:13" s="24" customFormat="1" ht="21" x14ac:dyDescent="0.35">
      <c r="A22" s="23"/>
      <c r="M22" s="29"/>
    </row>
    <row r="23" spans="1:13" s="24" customFormat="1" ht="21.75" thickBot="1" x14ac:dyDescent="0.4">
      <c r="A23" s="23"/>
      <c r="B23" s="64" t="s">
        <v>8</v>
      </c>
      <c r="C23" s="64"/>
      <c r="D23" s="64"/>
      <c r="E23" s="64"/>
      <c r="F23" s="64"/>
      <c r="G23" s="64"/>
      <c r="H23" s="64"/>
      <c r="I23" s="64"/>
      <c r="J23" s="64"/>
      <c r="K23" s="64"/>
      <c r="M23" s="29"/>
    </row>
    <row r="24" spans="1:13" s="24" customFormat="1" ht="21.75" thickBot="1" x14ac:dyDescent="0.4">
      <c r="A24" s="23"/>
      <c r="B24" s="25">
        <v>2</v>
      </c>
      <c r="C24" s="65" t="str">
        <f ca="1">IF(ISBLANK(INDIRECT(ADDRESS(B24*2+2,3))),"",INDIRECT(ADDRESS(B24*2+2,3)))</f>
        <v>Смирнов</v>
      </c>
      <c r="D24" s="65"/>
      <c r="E24" s="66"/>
      <c r="F24" s="26">
        <v>11</v>
      </c>
      <c r="G24" s="27">
        <v>10</v>
      </c>
      <c r="H24" s="67" t="str">
        <f ca="1">IF(ISBLANK(INDIRECT(ADDRESS(K24*2+2,3))),"",INDIRECT(ADDRESS(K24*2+2,3)))</f>
        <v>Хмылев</v>
      </c>
      <c r="I24" s="65"/>
      <c r="J24" s="65"/>
      <c r="K24" s="25">
        <v>4</v>
      </c>
      <c r="L24" s="28" t="s">
        <v>6</v>
      </c>
      <c r="M24" s="29">
        <v>3</v>
      </c>
    </row>
    <row r="25" spans="1:13" s="24" customFormat="1" ht="21.75" thickBot="1" x14ac:dyDescent="0.4">
      <c r="A25" s="23"/>
      <c r="B25" s="25">
        <v>3</v>
      </c>
      <c r="C25" s="65" t="str">
        <f ca="1">IF(ISBLANK(INDIRECT(ADDRESS(B25*2+2,3))),"",INDIRECT(ADDRESS(B25*2+2,3)))</f>
        <v>Дубовицкий</v>
      </c>
      <c r="D25" s="65"/>
      <c r="E25" s="66"/>
      <c r="F25" s="26">
        <v>2</v>
      </c>
      <c r="G25" s="27">
        <v>13</v>
      </c>
      <c r="H25" s="67" t="str">
        <f ca="1">IF(ISBLANK(INDIRECT(ADDRESS(K25*2+2,3))),"",INDIRECT(ADDRESS(K25*2+2,3)))</f>
        <v>Трутнев</v>
      </c>
      <c r="I25" s="65"/>
      <c r="J25" s="65"/>
      <c r="K25" s="25">
        <v>1</v>
      </c>
      <c r="L25" s="28" t="s">
        <v>6</v>
      </c>
      <c r="M25" s="29">
        <v>4</v>
      </c>
    </row>
  </sheetData>
  <mergeCells count="33">
    <mergeCell ref="B23:K23"/>
    <mergeCell ref="C24:E24"/>
    <mergeCell ref="H24:J24"/>
    <mergeCell ref="C25:E25"/>
    <mergeCell ref="H25:J25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L4:L5"/>
    <mergeCell ref="B1:K1"/>
    <mergeCell ref="C3:E3"/>
    <mergeCell ref="B4:B5"/>
    <mergeCell ref="C4:E5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Регистрация</vt:lpstr>
      <vt:lpstr>A</vt:lpstr>
      <vt:lpstr>B</vt:lpstr>
      <vt:lpstr>C</vt:lpstr>
      <vt:lpstr>D</vt:lpstr>
      <vt:lpstr>E</vt:lpstr>
      <vt:lpstr>F</vt:lpstr>
      <vt:lpstr>G</vt:lpstr>
      <vt:lpstr>H</vt:lpstr>
      <vt:lpstr>КА</vt:lpstr>
      <vt:lpstr>КВ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Тихонов Дмитрий</cp:lastModifiedBy>
  <dcterms:created xsi:type="dcterms:W3CDTF">2024-01-15T09:24:05Z</dcterms:created>
  <dcterms:modified xsi:type="dcterms:W3CDTF">2024-01-29T08:40:22Z</dcterms:modified>
</cp:coreProperties>
</file>